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viac\Desktop\ניהול מערכות מידע\שנה ב'\סמסטר קיץ\מערכות בינה עסקית\פרויקט הקורס\חלק ג'\"/>
    </mc:Choice>
  </mc:AlternateContent>
  <xr:revisionPtr revIDLastSave="0" documentId="13_ncr:1_{13E3B780-0DFE-402D-B9EE-DA05FA3D964E}" xr6:coauthVersionLast="47" xr6:coauthVersionMax="47" xr10:uidLastSave="{00000000-0000-0000-0000-000000000000}"/>
  <bookViews>
    <workbookView xWindow="28692" yWindow="-108" windowWidth="29016" windowHeight="15816" xr2:uid="{00000000-000D-0000-FFFF-FFFF00000000}"/>
  </bookViews>
  <sheets>
    <sheet name="Site_R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6VgfEi8Ule59fr+9k7p0HS4m8TXkiZAlYSos1tW7Y6U="/>
    </ext>
  </extLst>
</workbook>
</file>

<file path=xl/calcChain.xml><?xml version="1.0" encoding="utf-8"?>
<calcChain xmlns="http://schemas.openxmlformats.org/spreadsheetml/2006/main">
  <c r="Q350" i="1" l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K50" i="1"/>
  <c r="J50" i="1"/>
  <c r="Q49" i="1"/>
  <c r="P49" i="1"/>
  <c r="O49" i="1"/>
  <c r="N49" i="1"/>
  <c r="K49" i="1"/>
  <c r="J49" i="1"/>
  <c r="Q48" i="1"/>
  <c r="P48" i="1"/>
  <c r="O48" i="1"/>
  <c r="N48" i="1"/>
  <c r="K48" i="1"/>
  <c r="J48" i="1"/>
  <c r="Q47" i="1"/>
  <c r="P47" i="1"/>
  <c r="O47" i="1"/>
  <c r="N47" i="1"/>
  <c r="K47" i="1"/>
  <c r="J47" i="1"/>
  <c r="Q46" i="1"/>
  <c r="P46" i="1"/>
  <c r="O46" i="1"/>
  <c r="N46" i="1"/>
  <c r="K46" i="1"/>
  <c r="J46" i="1"/>
  <c r="Q45" i="1"/>
  <c r="P45" i="1"/>
  <c r="O45" i="1"/>
  <c r="N45" i="1"/>
  <c r="K45" i="1"/>
  <c r="J45" i="1"/>
  <c r="Q44" i="1"/>
  <c r="P44" i="1"/>
  <c r="O44" i="1"/>
  <c r="N44" i="1"/>
  <c r="K44" i="1"/>
  <c r="J44" i="1"/>
  <c r="Q43" i="1"/>
  <c r="P43" i="1"/>
  <c r="O43" i="1"/>
  <c r="N43" i="1"/>
  <c r="K43" i="1"/>
  <c r="J43" i="1"/>
  <c r="Q42" i="1"/>
  <c r="P42" i="1"/>
  <c r="O42" i="1"/>
  <c r="N42" i="1"/>
  <c r="K42" i="1"/>
  <c r="J42" i="1"/>
  <c r="Q41" i="1"/>
  <c r="P41" i="1"/>
  <c r="O41" i="1"/>
  <c r="N41" i="1"/>
  <c r="K41" i="1"/>
  <c r="J41" i="1"/>
  <c r="Q40" i="1"/>
  <c r="P40" i="1"/>
  <c r="O40" i="1"/>
  <c r="N40" i="1"/>
  <c r="K40" i="1"/>
  <c r="J40" i="1"/>
  <c r="Q39" i="1"/>
  <c r="P39" i="1"/>
  <c r="O39" i="1"/>
  <c r="N39" i="1"/>
  <c r="K39" i="1"/>
  <c r="J39" i="1"/>
  <c r="Q38" i="1"/>
  <c r="P38" i="1"/>
  <c r="O38" i="1"/>
  <c r="N38" i="1"/>
  <c r="K38" i="1"/>
  <c r="J38" i="1"/>
  <c r="Q37" i="1"/>
  <c r="P37" i="1"/>
  <c r="O37" i="1"/>
  <c r="N37" i="1"/>
  <c r="K37" i="1"/>
  <c r="J37" i="1"/>
  <c r="Q36" i="1"/>
  <c r="P36" i="1"/>
  <c r="O36" i="1"/>
  <c r="N36" i="1"/>
  <c r="K36" i="1"/>
  <c r="J36" i="1"/>
  <c r="Q35" i="1"/>
  <c r="P35" i="1"/>
  <c r="O35" i="1"/>
  <c r="N35" i="1"/>
  <c r="K35" i="1"/>
  <c r="J35" i="1"/>
  <c r="Q34" i="1"/>
  <c r="P34" i="1"/>
  <c r="O34" i="1"/>
  <c r="N34" i="1"/>
  <c r="K34" i="1"/>
  <c r="J34" i="1"/>
  <c r="Q33" i="1"/>
  <c r="P33" i="1"/>
  <c r="O33" i="1"/>
  <c r="N33" i="1"/>
  <c r="K33" i="1"/>
  <c r="J33" i="1"/>
  <c r="Q32" i="1"/>
  <c r="P32" i="1"/>
  <c r="O32" i="1"/>
  <c r="N32" i="1"/>
  <c r="K32" i="1"/>
  <c r="J32" i="1"/>
  <c r="Q31" i="1"/>
  <c r="P31" i="1"/>
  <c r="O31" i="1"/>
  <c r="N31" i="1"/>
  <c r="K31" i="1"/>
  <c r="J31" i="1"/>
  <c r="Q30" i="1"/>
  <c r="P30" i="1"/>
  <c r="O30" i="1"/>
  <c r="N30" i="1"/>
  <c r="K30" i="1"/>
  <c r="J30" i="1"/>
  <c r="Q29" i="1"/>
  <c r="P29" i="1"/>
  <c r="O29" i="1"/>
  <c r="N29" i="1"/>
  <c r="K29" i="1"/>
  <c r="J29" i="1"/>
  <c r="Q28" i="1"/>
  <c r="P28" i="1"/>
  <c r="O28" i="1"/>
  <c r="N28" i="1"/>
  <c r="K28" i="1"/>
  <c r="J28" i="1"/>
  <c r="Q27" i="1"/>
  <c r="P27" i="1"/>
  <c r="O27" i="1"/>
  <c r="N27" i="1"/>
  <c r="K27" i="1"/>
  <c r="J27" i="1"/>
  <c r="Q26" i="1"/>
  <c r="P26" i="1"/>
  <c r="O26" i="1"/>
  <c r="N26" i="1"/>
  <c r="K26" i="1"/>
  <c r="J26" i="1"/>
  <c r="Q25" i="1"/>
  <c r="P25" i="1"/>
  <c r="O25" i="1"/>
  <c r="N25" i="1"/>
  <c r="K25" i="1"/>
  <c r="J25" i="1"/>
  <c r="Q24" i="1"/>
  <c r="P24" i="1"/>
  <c r="O24" i="1"/>
  <c r="N24" i="1"/>
  <c r="K24" i="1"/>
  <c r="J24" i="1"/>
  <c r="Q23" i="1"/>
  <c r="P23" i="1"/>
  <c r="O23" i="1"/>
  <c r="N23" i="1"/>
  <c r="K23" i="1"/>
  <c r="J23" i="1"/>
  <c r="Q22" i="1"/>
  <c r="P22" i="1"/>
  <c r="O22" i="1"/>
  <c r="N22" i="1"/>
  <c r="K22" i="1"/>
  <c r="J22" i="1"/>
  <c r="Q21" i="1"/>
  <c r="P21" i="1"/>
  <c r="O21" i="1"/>
  <c r="N21" i="1"/>
  <c r="K21" i="1"/>
  <c r="J21" i="1"/>
  <c r="Q20" i="1"/>
  <c r="P20" i="1"/>
  <c r="O20" i="1"/>
  <c r="N20" i="1"/>
  <c r="K20" i="1"/>
  <c r="J20" i="1"/>
  <c r="Q19" i="1"/>
  <c r="P19" i="1"/>
  <c r="O19" i="1"/>
  <c r="N19" i="1"/>
  <c r="K19" i="1"/>
  <c r="J19" i="1"/>
  <c r="Q18" i="1"/>
  <c r="P18" i="1"/>
  <c r="O18" i="1"/>
  <c r="N18" i="1"/>
  <c r="K18" i="1"/>
  <c r="J18" i="1"/>
  <c r="Q17" i="1"/>
  <c r="P17" i="1"/>
  <c r="O17" i="1"/>
  <c r="N17" i="1"/>
  <c r="K17" i="1"/>
  <c r="J17" i="1"/>
  <c r="Q16" i="1"/>
  <c r="P16" i="1"/>
  <c r="O16" i="1"/>
  <c r="N16" i="1"/>
  <c r="K16" i="1"/>
  <c r="J16" i="1"/>
  <c r="Q15" i="1"/>
  <c r="P15" i="1"/>
  <c r="O15" i="1"/>
  <c r="N15" i="1"/>
  <c r="K15" i="1"/>
  <c r="J15" i="1"/>
  <c r="Q14" i="1"/>
  <c r="P14" i="1"/>
  <c r="O14" i="1"/>
  <c r="N14" i="1"/>
  <c r="K14" i="1"/>
  <c r="J14" i="1"/>
  <c r="Q13" i="1"/>
  <c r="P13" i="1"/>
  <c r="O13" i="1"/>
  <c r="N13" i="1"/>
  <c r="K13" i="1"/>
  <c r="J13" i="1"/>
  <c r="Q12" i="1"/>
  <c r="P12" i="1"/>
  <c r="O12" i="1"/>
  <c r="N12" i="1"/>
  <c r="K12" i="1"/>
  <c r="J12" i="1"/>
  <c r="Q11" i="1"/>
  <c r="P11" i="1"/>
  <c r="O11" i="1"/>
  <c r="N11" i="1"/>
  <c r="K11" i="1"/>
  <c r="Q10" i="1"/>
  <c r="P10" i="1"/>
  <c r="O10" i="1"/>
  <c r="N10" i="1"/>
  <c r="K10" i="1"/>
  <c r="Q9" i="1"/>
  <c r="P9" i="1"/>
  <c r="O9" i="1"/>
  <c r="N9" i="1"/>
  <c r="K9" i="1"/>
  <c r="Q8" i="1"/>
  <c r="P8" i="1"/>
  <c r="O8" i="1"/>
  <c r="N8" i="1"/>
  <c r="K8" i="1"/>
  <c r="Q7" i="1"/>
  <c r="P7" i="1"/>
  <c r="O7" i="1"/>
  <c r="N7" i="1"/>
  <c r="K7" i="1"/>
  <c r="Q6" i="1"/>
  <c r="P6" i="1"/>
  <c r="O6" i="1"/>
  <c r="N6" i="1"/>
  <c r="K6" i="1"/>
  <c r="Q5" i="1"/>
  <c r="P5" i="1"/>
  <c r="O5" i="1"/>
  <c r="N5" i="1"/>
  <c r="K5" i="1"/>
  <c r="Q4" i="1"/>
  <c r="P4" i="1"/>
  <c r="O4" i="1"/>
  <c r="N4" i="1"/>
  <c r="K4" i="1"/>
  <c r="Q3" i="1"/>
  <c r="P3" i="1"/>
  <c r="O3" i="1"/>
  <c r="N3" i="1"/>
  <c r="K3" i="1"/>
  <c r="Q2" i="1"/>
  <c r="P2" i="1"/>
  <c r="O2" i="1"/>
  <c r="N2" i="1"/>
  <c r="L2" i="1"/>
  <c r="M2" i="1" s="1"/>
  <c r="K2" i="1"/>
  <c r="Q1" i="1"/>
  <c r="P1" i="1"/>
  <c r="O1" i="1"/>
  <c r="N1" i="1"/>
  <c r="M1" i="1"/>
  <c r="K1" i="1"/>
  <c r="L3" i="1" l="1"/>
  <c r="M3" i="1" s="1"/>
  <c r="L4" i="1" l="1"/>
  <c r="M4" i="1" s="1"/>
  <c r="L5" i="1" l="1"/>
  <c r="L6" i="1" s="1"/>
  <c r="M5" i="1" l="1"/>
  <c r="L7" i="1"/>
  <c r="M6" i="1"/>
  <c r="M7" i="1" l="1"/>
  <c r="L8" i="1"/>
  <c r="M8" i="1" l="1"/>
  <c r="L9" i="1"/>
  <c r="M9" i="1" l="1"/>
  <c r="L10" i="1"/>
  <c r="M10" i="1" l="1"/>
  <c r="L11" i="1"/>
  <c r="M11" i="1" l="1"/>
  <c r="L12" i="1"/>
  <c r="M12" i="1" l="1"/>
  <c r="L13" i="1"/>
  <c r="M13" i="1" l="1"/>
  <c r="L14" i="1"/>
  <c r="M14" i="1" l="1"/>
  <c r="L15" i="1"/>
  <c r="M15" i="1" l="1"/>
  <c r="L16" i="1"/>
  <c r="M16" i="1" l="1"/>
  <c r="L17" i="1"/>
  <c r="M17" i="1" l="1"/>
  <c r="L18" i="1"/>
  <c r="M18" i="1" l="1"/>
  <c r="L19" i="1"/>
  <c r="M19" i="1" l="1"/>
  <c r="L20" i="1"/>
  <c r="M20" i="1" l="1"/>
  <c r="L21" i="1"/>
  <c r="M21" i="1" l="1"/>
  <c r="L22" i="1"/>
  <c r="M22" i="1" l="1"/>
  <c r="L23" i="1"/>
  <c r="M23" i="1" l="1"/>
  <c r="L24" i="1"/>
  <c r="M24" i="1" l="1"/>
  <c r="L25" i="1"/>
  <c r="M25" i="1" l="1"/>
  <c r="L26" i="1"/>
  <c r="M26" i="1" l="1"/>
  <c r="L27" i="1"/>
  <c r="M27" i="1" l="1"/>
  <c r="L28" i="1"/>
  <c r="M28" i="1" l="1"/>
  <c r="L29" i="1"/>
  <c r="M29" i="1" l="1"/>
  <c r="L30" i="1"/>
  <c r="M30" i="1" l="1"/>
  <c r="L31" i="1"/>
  <c r="M31" i="1" l="1"/>
  <c r="L32" i="1"/>
  <c r="M32" i="1" l="1"/>
  <c r="L33" i="1"/>
  <c r="M33" i="1" l="1"/>
  <c r="L34" i="1"/>
  <c r="M34" i="1" l="1"/>
  <c r="L35" i="1"/>
  <c r="M35" i="1" l="1"/>
  <c r="L36" i="1"/>
  <c r="M36" i="1" l="1"/>
  <c r="L37" i="1"/>
  <c r="M37" i="1" l="1"/>
  <c r="L38" i="1"/>
  <c r="M38" i="1" l="1"/>
  <c r="L39" i="1"/>
  <c r="M39" i="1" l="1"/>
  <c r="L40" i="1"/>
  <c r="M40" i="1" l="1"/>
  <c r="L41" i="1"/>
  <c r="M41" i="1" l="1"/>
  <c r="L42" i="1"/>
  <c r="M42" i="1" l="1"/>
  <c r="L43" i="1"/>
  <c r="M43" i="1" l="1"/>
  <c r="L44" i="1"/>
  <c r="M44" i="1" l="1"/>
  <c r="L45" i="1"/>
  <c r="M45" i="1" l="1"/>
  <c r="L46" i="1"/>
  <c r="M46" i="1" l="1"/>
  <c r="L47" i="1"/>
  <c r="M47" i="1" l="1"/>
  <c r="L48" i="1"/>
  <c r="M48" i="1" l="1"/>
  <c r="L49" i="1"/>
  <c r="M49" i="1" l="1"/>
  <c r="L50" i="1"/>
  <c r="M50" i="1" s="1"/>
</calcChain>
</file>

<file path=xl/sharedStrings.xml><?xml version="1.0" encoding="utf-8"?>
<sst xmlns="http://schemas.openxmlformats.org/spreadsheetml/2006/main" count="807" uniqueCount="75">
  <si>
    <t>SiteRateID</t>
  </si>
  <si>
    <t>Year</t>
  </si>
  <si>
    <t>Name</t>
  </si>
  <si>
    <t>Country</t>
  </si>
  <si>
    <t>AverageRate</t>
  </si>
  <si>
    <t>NumOfRates</t>
  </si>
  <si>
    <t>OrdersCount</t>
  </si>
  <si>
    <t>Amazon</t>
  </si>
  <si>
    <t>United States</t>
  </si>
  <si>
    <t>AliExpress</t>
  </si>
  <si>
    <t>China</t>
  </si>
  <si>
    <t>eBay</t>
  </si>
  <si>
    <t>Walmart</t>
  </si>
  <si>
    <t>Alibaba</t>
  </si>
  <si>
    <t>Rakuten</t>
  </si>
  <si>
    <t>Japan</t>
  </si>
  <si>
    <t>MercadoLibre</t>
  </si>
  <si>
    <t>Argentina</t>
  </si>
  <si>
    <t>The Home Depot</t>
  </si>
  <si>
    <t>Costco Wholesale Corporation</t>
  </si>
  <si>
    <t>JD.com</t>
  </si>
  <si>
    <t>Target Corporation</t>
  </si>
  <si>
    <t>Flipkart</t>
  </si>
  <si>
    <t>India</t>
  </si>
  <si>
    <t>Zara</t>
  </si>
  <si>
    <t>Spain</t>
  </si>
  <si>
    <t>Shein</t>
  </si>
  <si>
    <t>Sephora</t>
  </si>
  <si>
    <t>France</t>
  </si>
  <si>
    <t>Shopbop</t>
  </si>
  <si>
    <t>Next</t>
  </si>
  <si>
    <t>United Kingdom</t>
  </si>
  <si>
    <t>Nordstrom</t>
  </si>
  <si>
    <t>Macy's</t>
  </si>
  <si>
    <t>Best Buy</t>
  </si>
  <si>
    <t>SSENSE</t>
  </si>
  <si>
    <t>Canada</t>
  </si>
  <si>
    <t>Revolution Beauty</t>
  </si>
  <si>
    <t>Bloomingdale's</t>
  </si>
  <si>
    <t>Newegg</t>
  </si>
  <si>
    <t>Overstock</t>
  </si>
  <si>
    <t>iHerb</t>
  </si>
  <si>
    <t>GeekBuying</t>
  </si>
  <si>
    <t>Farfetch</t>
  </si>
  <si>
    <t>ZAFUL</t>
  </si>
  <si>
    <t>Asus</t>
  </si>
  <si>
    <t>Taiwan</t>
  </si>
  <si>
    <t>Banggood</t>
  </si>
  <si>
    <t>Etsy</t>
  </si>
  <si>
    <t>Zalando</t>
  </si>
  <si>
    <t>Germany</t>
  </si>
  <si>
    <t>Samsung</t>
  </si>
  <si>
    <t>Turkey</t>
  </si>
  <si>
    <t>Trendyol</t>
  </si>
  <si>
    <t>Nike</t>
  </si>
  <si>
    <t>Adidas</t>
  </si>
  <si>
    <t>Sweden</t>
  </si>
  <si>
    <t>H&amp;M</t>
  </si>
  <si>
    <t>Uniqlo</t>
  </si>
  <si>
    <t>Asos</t>
  </si>
  <si>
    <t>Forever 21</t>
  </si>
  <si>
    <t>Lululemon Athletica</t>
  </si>
  <si>
    <t>Under Armour</t>
  </si>
  <si>
    <t>The North Face</t>
  </si>
  <si>
    <t>Patagonia</t>
  </si>
  <si>
    <t>Brooks Running</t>
  </si>
  <si>
    <t>New Balance</t>
  </si>
  <si>
    <t>Crocs</t>
  </si>
  <si>
    <t>Casper</t>
  </si>
  <si>
    <t>Zolpo</t>
  </si>
  <si>
    <t>Costco Wholesale</t>
  </si>
  <si>
    <t>USA</t>
  </si>
  <si>
    <t>UK</t>
  </si>
  <si>
    <t>Singapore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</si>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</sst>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horizontal="right"/>
    </xf>
    <xf numFmtId="1" fontId="4" fillId="0" borderId="0" xfId="0" applyNumberFormat="1" applyFo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4" fillId="4" borderId="0" xfId="0" applyFont="1" applyFill="1"/>
    <xf numFmtId="1" fontId="0" fillId="0" borderId="0" xfId="0" applyNumberForma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Site_Rate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51">
  <autoFilter ref="A1:G351" xr:uid="{00000000-000C-0000-FFFF-FFFF00000000}"/>
  <sortState xmlns:xlrd2="http://schemas.microsoft.com/office/spreadsheetml/2017/richdata2" ref="A2:G351">
    <sortCondition ref="C1:C351"/>
  </sortState>
  <tableColumns count="7">
    <tableColumn id="1" xr3:uid="{00000000-0010-0000-0000-000001000000}" name="SiteRateID"/>
    <tableColumn id="2" xr3:uid="{00000000-0010-0000-0000-000002000000}" name="Year"/>
    <tableColumn id="3" xr3:uid="{00000000-0010-0000-0000-000003000000}" name="Name"/>
    <tableColumn id="4" xr3:uid="{00000000-0010-0000-0000-000004000000}" name="Country"/>
    <tableColumn id="5" xr3:uid="{00000000-0010-0000-0000-000005000000}" name="AverageRate"/>
    <tableColumn id="11" xr3:uid="{1DE230C6-2CA9-47F5-A57A-99B493F73569}" name="NumOfRates" dataDxfId="1"/>
    <tableColumn id="9" xr3:uid="{DA0B88D8-58AF-48EA-B3D4-0A411DABA7E3}" name="OrdersCount" dataDxfId="0"/>
  </tableColumns>
  <tableStyleInfo name="Site_Ra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topLeftCell="A333" workbookViewId="0">
      <selection activeCell="K341" sqref="K341"/>
    </sheetView>
  </sheetViews>
  <sheetFormatPr defaultColWidth="12.6640625" defaultRowHeight="15" customHeight="1" x14ac:dyDescent="0.25"/>
  <cols>
    <col min="1" max="2" width="12.6640625" customWidth="1"/>
    <col min="3" max="3" width="35.21875" customWidth="1"/>
    <col min="4" max="4" width="12.6640625" customWidth="1"/>
    <col min="5" max="5" width="15" customWidth="1"/>
    <col min="6" max="6" width="15" style="13" customWidth="1"/>
    <col min="7" max="7" width="14.33203125" customWidth="1"/>
  </cols>
  <sheetData>
    <row r="1" spans="1:17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55</v>
      </c>
      <c r="I1" s="5" t="s">
        <v>8</v>
      </c>
      <c r="J1" s="6">
        <v>4.5999999999999996</v>
      </c>
      <c r="K1" s="7">
        <f t="shared" ref="K1:K50" ca="1" si="0">RANDBETWEEN(100000, 10000000)</f>
        <v>6774630</v>
      </c>
      <c r="L1" s="8">
        <v>340</v>
      </c>
      <c r="M1" s="7">
        <f t="shared" ref="M1:M50" ca="1" si="1">L1*(RANDBETWEEN(1000000,1999999))</f>
        <v>535282060</v>
      </c>
      <c r="N1" s="6">
        <f ca="1">IFERROR(__xludf.DUMMYFUNCTION("ARRAYFORMULA(FLATTEN(IF(SEQUENCE(ROWS(J1:J51),7),J1:J51)))"),4.6)</f>
        <v>4.5999999999999996</v>
      </c>
      <c r="O1" s="9">
        <f ca="1">IFERROR(__xludf.DUMMYFUNCTION("ARRAYFORMULA(FLATTEN(IF(SEQUENCE(ROWS(K1:K51),7),K1:K51)))"),9945159)</f>
        <v>9945159</v>
      </c>
      <c r="P1" s="9">
        <f ca="1">IFERROR(__xludf.DUMMYFUNCTION("ARRAYFORMULA(FLATTEN(IF(SEQUENCE(ROWS(L1:L51),7),L1:L51)))"),340)</f>
        <v>340</v>
      </c>
      <c r="Q1" s="9">
        <f ca="1">IFERROR(__xludf.DUMMYFUNCTION("ARRAYFORMULA(FLATTEN(IF(SEQUENCE(ROWS(M1:M50),7),M1:M50)))"),552860400)</f>
        <v>552860400</v>
      </c>
    </row>
    <row r="2" spans="1:17" ht="15.75" customHeight="1" x14ac:dyDescent="0.25">
      <c r="A2" s="4">
        <v>2025</v>
      </c>
      <c r="B2" s="4">
        <v>2017</v>
      </c>
      <c r="C2" s="4" t="s">
        <v>55</v>
      </c>
      <c r="D2" s="4" t="s">
        <v>56</v>
      </c>
      <c r="E2" s="6">
        <v>3.7176468168089531</v>
      </c>
      <c r="F2" s="9">
        <v>3475.37</v>
      </c>
      <c r="G2" s="9">
        <v>11283.4</v>
      </c>
      <c r="H2" s="4" t="s">
        <v>13</v>
      </c>
      <c r="I2" s="5" t="s">
        <v>10</v>
      </c>
      <c r="J2" s="6">
        <v>4.5</v>
      </c>
      <c r="K2" s="7">
        <f t="shared" ca="1" si="0"/>
        <v>6724167</v>
      </c>
      <c r="L2" s="8">
        <f t="shared" ref="L2:L12" ca="1" si="2">L1-(RANDBETWEEN(10,30))</f>
        <v>330</v>
      </c>
      <c r="M2" s="7">
        <f t="shared" ca="1" si="1"/>
        <v>522837150</v>
      </c>
      <c r="N2" s="6">
        <f ca="1">IFERROR(__xludf.DUMMYFUNCTION("""COMPUTED_VALUE"""),4.6)</f>
        <v>4.5999999999999996</v>
      </c>
      <c r="O2" s="4">
        <f ca="1">IFERROR(__xludf.DUMMYFUNCTION("""COMPUTED_VALUE"""),9945159)</f>
        <v>9945159</v>
      </c>
      <c r="P2" s="4">
        <f ca="1">IFERROR(__xludf.DUMMYFUNCTION("""COMPUTED_VALUE"""),340)</f>
        <v>340</v>
      </c>
      <c r="Q2" s="4">
        <f ca="1">IFERROR(__xludf.DUMMYFUNCTION("""COMPUTED_VALUE"""),552860400)</f>
        <v>552860400</v>
      </c>
    </row>
    <row r="3" spans="1:17" ht="15.75" customHeight="1" x14ac:dyDescent="0.25">
      <c r="A3" s="4">
        <v>2025</v>
      </c>
      <c r="B3" s="4">
        <v>2018</v>
      </c>
      <c r="C3" s="4" t="s">
        <v>55</v>
      </c>
      <c r="D3" s="4" t="s">
        <v>56</v>
      </c>
      <c r="E3" s="6">
        <v>3.3032460125745242</v>
      </c>
      <c r="F3" s="9">
        <v>3999.7</v>
      </c>
      <c r="G3" s="9">
        <v>11296.97</v>
      </c>
      <c r="H3" s="12" t="s">
        <v>9</v>
      </c>
      <c r="I3" s="5" t="s">
        <v>8</v>
      </c>
      <c r="J3" s="6">
        <v>4.3</v>
      </c>
      <c r="K3" s="7">
        <f t="shared" ca="1" si="0"/>
        <v>6379578</v>
      </c>
      <c r="L3" s="8">
        <f t="shared" ca="1" si="2"/>
        <v>309</v>
      </c>
      <c r="M3" s="7">
        <f t="shared" ca="1" si="1"/>
        <v>329080056</v>
      </c>
      <c r="N3" s="6">
        <f ca="1">IFERROR(__xludf.DUMMYFUNCTION("""COMPUTED_VALUE"""),4.6)</f>
        <v>4.5999999999999996</v>
      </c>
      <c r="O3" s="4">
        <f ca="1">IFERROR(__xludf.DUMMYFUNCTION("""COMPUTED_VALUE"""),9945159)</f>
        <v>9945159</v>
      </c>
      <c r="P3" s="4">
        <f ca="1">IFERROR(__xludf.DUMMYFUNCTION("""COMPUTED_VALUE"""),340)</f>
        <v>340</v>
      </c>
      <c r="Q3" s="4">
        <f ca="1">IFERROR(__xludf.DUMMYFUNCTION("""COMPUTED_VALUE"""),552860400)</f>
        <v>552860400</v>
      </c>
    </row>
    <row r="4" spans="1:17" ht="15.75" customHeight="1" x14ac:dyDescent="0.25">
      <c r="A4" s="4">
        <v>2025</v>
      </c>
      <c r="B4" s="4">
        <v>2019</v>
      </c>
      <c r="C4" s="4" t="s">
        <v>55</v>
      </c>
      <c r="D4" s="4" t="s">
        <v>56</v>
      </c>
      <c r="E4" s="6">
        <v>3.5480706357342515</v>
      </c>
      <c r="F4" s="9">
        <v>4351.6400000000003</v>
      </c>
      <c r="G4" s="9">
        <v>9322.17</v>
      </c>
      <c r="H4" s="12" t="s">
        <v>7</v>
      </c>
      <c r="I4" s="5" t="s">
        <v>8</v>
      </c>
      <c r="J4" s="6">
        <v>4.3</v>
      </c>
      <c r="K4" s="7">
        <f t="shared" ca="1" si="0"/>
        <v>228380</v>
      </c>
      <c r="L4" s="8">
        <f t="shared" ca="1" si="2"/>
        <v>280</v>
      </c>
      <c r="M4" s="7">
        <f t="shared" ca="1" si="1"/>
        <v>501239480</v>
      </c>
      <c r="N4" s="6">
        <f ca="1">IFERROR(__xludf.DUMMYFUNCTION("""COMPUTED_VALUE"""),4.6)</f>
        <v>4.5999999999999996</v>
      </c>
      <c r="O4" s="4">
        <f ca="1">IFERROR(__xludf.DUMMYFUNCTION("""COMPUTED_VALUE"""),9945159)</f>
        <v>9945159</v>
      </c>
      <c r="P4" s="4">
        <f ca="1">IFERROR(__xludf.DUMMYFUNCTION("""COMPUTED_VALUE"""),340)</f>
        <v>340</v>
      </c>
      <c r="Q4" s="4">
        <f ca="1">IFERROR(__xludf.DUMMYFUNCTION("""COMPUTED_VALUE"""),552860400)</f>
        <v>552860400</v>
      </c>
    </row>
    <row r="5" spans="1:17" ht="15.75" customHeight="1" x14ac:dyDescent="0.25">
      <c r="A5" s="4">
        <v>2025</v>
      </c>
      <c r="B5" s="4">
        <v>2020</v>
      </c>
      <c r="C5" s="4" t="s">
        <v>55</v>
      </c>
      <c r="D5" s="4" t="s">
        <v>56</v>
      </c>
      <c r="E5" s="6">
        <v>3.4250712826223748</v>
      </c>
      <c r="F5" s="9">
        <v>4491.3900000000003</v>
      </c>
      <c r="G5" s="9">
        <v>10673.48</v>
      </c>
      <c r="H5" s="4" t="s">
        <v>59</v>
      </c>
      <c r="I5" s="5" t="s">
        <v>10</v>
      </c>
      <c r="J5" s="6">
        <v>4</v>
      </c>
      <c r="K5" s="7">
        <f t="shared" ca="1" si="0"/>
        <v>5705633</v>
      </c>
      <c r="L5" s="8">
        <f t="shared" ca="1" si="2"/>
        <v>264</v>
      </c>
      <c r="M5" s="7">
        <f t="shared" ca="1" si="1"/>
        <v>392650368</v>
      </c>
      <c r="N5" s="6">
        <f ca="1">IFERROR(__xludf.DUMMYFUNCTION("""COMPUTED_VALUE"""),4.6)</f>
        <v>4.5999999999999996</v>
      </c>
      <c r="O5" s="4">
        <f ca="1">IFERROR(__xludf.DUMMYFUNCTION("""COMPUTED_VALUE"""),9945159)</f>
        <v>9945159</v>
      </c>
      <c r="P5" s="4">
        <f ca="1">IFERROR(__xludf.DUMMYFUNCTION("""COMPUTED_VALUE"""),340)</f>
        <v>340</v>
      </c>
      <c r="Q5" s="4">
        <f ca="1">IFERROR(__xludf.DUMMYFUNCTION("""COMPUTED_VALUE"""),552860400)</f>
        <v>552860400</v>
      </c>
    </row>
    <row r="6" spans="1:17" ht="15.75" customHeight="1" x14ac:dyDescent="0.25">
      <c r="A6" s="4">
        <v>2025</v>
      </c>
      <c r="B6" s="4">
        <v>2021</v>
      </c>
      <c r="C6" s="4" t="s">
        <v>55</v>
      </c>
      <c r="D6" s="4" t="s">
        <v>56</v>
      </c>
      <c r="E6" s="6">
        <v>3.6386931641124232</v>
      </c>
      <c r="F6" s="9">
        <v>5410.33</v>
      </c>
      <c r="G6" s="9">
        <v>74939.38</v>
      </c>
      <c r="H6" s="12" t="s">
        <v>45</v>
      </c>
      <c r="I6" s="5" t="s">
        <v>15</v>
      </c>
      <c r="J6" s="6">
        <v>4</v>
      </c>
      <c r="K6" s="7">
        <f t="shared" ca="1" si="0"/>
        <v>3124078</v>
      </c>
      <c r="L6" s="8">
        <f t="shared" ca="1" si="2"/>
        <v>241</v>
      </c>
      <c r="M6" s="7">
        <f t="shared" ca="1" si="1"/>
        <v>456676443</v>
      </c>
      <c r="N6" s="6">
        <f ca="1">IFERROR(__xludf.DUMMYFUNCTION("""COMPUTED_VALUE"""),4.6)</f>
        <v>4.5999999999999996</v>
      </c>
      <c r="O6" s="4">
        <f ca="1">IFERROR(__xludf.DUMMYFUNCTION("""COMPUTED_VALUE"""),9945159)</f>
        <v>9945159</v>
      </c>
      <c r="P6" s="4">
        <f ca="1">IFERROR(__xludf.DUMMYFUNCTION("""COMPUTED_VALUE"""),340)</f>
        <v>340</v>
      </c>
      <c r="Q6" s="4">
        <f ca="1">IFERROR(__xludf.DUMMYFUNCTION("""COMPUTED_VALUE"""),552860400)</f>
        <v>552860400</v>
      </c>
    </row>
    <row r="7" spans="1:17" ht="15.75" customHeight="1" x14ac:dyDescent="0.25">
      <c r="A7" s="4">
        <v>2025</v>
      </c>
      <c r="B7" s="4">
        <v>2022</v>
      </c>
      <c r="C7" s="4" t="s">
        <v>55</v>
      </c>
      <c r="D7" s="4" t="s">
        <v>56</v>
      </c>
      <c r="E7" s="6">
        <v>4.0285140003442352</v>
      </c>
      <c r="F7" s="9">
        <v>5687.8</v>
      </c>
      <c r="G7" s="9">
        <v>44657.39</v>
      </c>
      <c r="H7" s="12" t="s">
        <v>47</v>
      </c>
      <c r="I7" s="5" t="s">
        <v>17</v>
      </c>
      <c r="J7" s="6">
        <v>4</v>
      </c>
      <c r="K7" s="7">
        <f t="shared" ca="1" si="0"/>
        <v>4886190</v>
      </c>
      <c r="L7" s="8">
        <f t="shared" ca="1" si="2"/>
        <v>212</v>
      </c>
      <c r="M7" s="7">
        <f t="shared" ca="1" si="1"/>
        <v>351105920</v>
      </c>
      <c r="N7" s="6">
        <f ca="1">IFERROR(__xludf.DUMMYFUNCTION("""COMPUTED_VALUE"""),4.6)</f>
        <v>4.5999999999999996</v>
      </c>
      <c r="O7" s="4">
        <f ca="1">IFERROR(__xludf.DUMMYFUNCTION("""COMPUTED_VALUE"""),9945159)</f>
        <v>9945159</v>
      </c>
      <c r="P7" s="4">
        <f ca="1">IFERROR(__xludf.DUMMYFUNCTION("""COMPUTED_VALUE"""),340)</f>
        <v>340</v>
      </c>
      <c r="Q7" s="4">
        <f ca="1">IFERROR(__xludf.DUMMYFUNCTION("""COMPUTED_VALUE"""),552860400)</f>
        <v>552860400</v>
      </c>
    </row>
    <row r="8" spans="1:17" ht="15.75" customHeight="1" x14ac:dyDescent="0.25">
      <c r="A8" s="4">
        <v>2025</v>
      </c>
      <c r="B8" s="4">
        <v>2023</v>
      </c>
      <c r="C8" s="4" t="s">
        <v>55</v>
      </c>
      <c r="D8" s="4" t="s">
        <v>56</v>
      </c>
      <c r="E8" s="6">
        <v>4.5006932466302096</v>
      </c>
      <c r="F8" s="9">
        <v>6250.05</v>
      </c>
      <c r="G8" s="9">
        <v>11945.84</v>
      </c>
      <c r="H8" s="12" t="s">
        <v>34</v>
      </c>
      <c r="I8" s="5" t="s">
        <v>8</v>
      </c>
      <c r="J8" s="6">
        <v>3.9</v>
      </c>
      <c r="K8" s="7">
        <f t="shared" ca="1" si="0"/>
        <v>7124043</v>
      </c>
      <c r="L8" s="8">
        <f t="shared" ca="1" si="2"/>
        <v>196</v>
      </c>
      <c r="M8" s="7">
        <f t="shared" ca="1" si="1"/>
        <v>373981524</v>
      </c>
      <c r="N8" s="6">
        <f ca="1">IFERROR(__xludf.DUMMYFUNCTION("""COMPUTED_VALUE"""),4.5)</f>
        <v>4.5</v>
      </c>
      <c r="O8" s="4">
        <f ca="1">IFERROR(__xludf.DUMMYFUNCTION("""COMPUTED_VALUE"""),4850329)</f>
        <v>4850329</v>
      </c>
      <c r="P8" s="4">
        <f ca="1">IFERROR(__xludf.DUMMYFUNCTION("""COMPUTED_VALUE"""),313)</f>
        <v>313</v>
      </c>
      <c r="Q8" s="4">
        <f ca="1">IFERROR(__xludf.DUMMYFUNCTION("""COMPUTED_VALUE"""),515295656)</f>
        <v>515295656</v>
      </c>
    </row>
    <row r="9" spans="1:17" ht="15.75" customHeight="1" x14ac:dyDescent="0.25">
      <c r="A9" s="4">
        <v>1049</v>
      </c>
      <c r="B9" s="4">
        <v>2017</v>
      </c>
      <c r="C9" s="4" t="s">
        <v>13</v>
      </c>
      <c r="D9" s="4" t="s">
        <v>10</v>
      </c>
      <c r="E9" s="6">
        <v>2.9944057825725237</v>
      </c>
      <c r="F9" s="9">
        <v>62053.58</v>
      </c>
      <c r="G9" s="9">
        <v>4500</v>
      </c>
      <c r="H9" s="12" t="s">
        <v>38</v>
      </c>
      <c r="I9" s="5" t="s">
        <v>8</v>
      </c>
      <c r="J9" s="6">
        <v>3.9</v>
      </c>
      <c r="K9" s="7">
        <f t="shared" ca="1" si="0"/>
        <v>2618156</v>
      </c>
      <c r="L9" s="8">
        <f t="shared" ca="1" si="2"/>
        <v>185</v>
      </c>
      <c r="M9" s="7">
        <f t="shared" ca="1" si="1"/>
        <v>236402805</v>
      </c>
      <c r="N9" s="6">
        <f ca="1">IFERROR(__xludf.DUMMYFUNCTION("""COMPUTED_VALUE"""),4.5)</f>
        <v>4.5</v>
      </c>
      <c r="O9" s="4">
        <f ca="1">IFERROR(__xludf.DUMMYFUNCTION("""COMPUTED_VALUE"""),4850329)</f>
        <v>4850329</v>
      </c>
      <c r="P9" s="4">
        <f ca="1">IFERROR(__xludf.DUMMYFUNCTION("""COMPUTED_VALUE"""),313)</f>
        <v>313</v>
      </c>
      <c r="Q9" s="4">
        <f ca="1">IFERROR(__xludf.DUMMYFUNCTION("""COMPUTED_VALUE"""),515295656)</f>
        <v>515295656</v>
      </c>
    </row>
    <row r="10" spans="1:17" ht="15.75" customHeight="1" x14ac:dyDescent="0.25">
      <c r="A10" s="4">
        <v>1049</v>
      </c>
      <c r="B10" s="4">
        <v>2018</v>
      </c>
      <c r="C10" s="4" t="s">
        <v>13</v>
      </c>
      <c r="D10" s="4" t="s">
        <v>10</v>
      </c>
      <c r="E10" s="6">
        <v>3.2425583368040414</v>
      </c>
      <c r="F10" s="9">
        <v>62979.839999999997</v>
      </c>
      <c r="G10" s="9">
        <v>3789.99</v>
      </c>
      <c r="H10" s="4" t="s">
        <v>65</v>
      </c>
      <c r="I10" s="5" t="s">
        <v>10</v>
      </c>
      <c r="J10" s="6">
        <v>3.9</v>
      </c>
      <c r="K10" s="7">
        <f t="shared" ca="1" si="0"/>
        <v>8638087</v>
      </c>
      <c r="L10" s="8">
        <f t="shared" ca="1" si="2"/>
        <v>172</v>
      </c>
      <c r="M10" s="7">
        <f t="shared" ca="1" si="1"/>
        <v>183382960</v>
      </c>
      <c r="N10" s="6">
        <f ca="1">IFERROR(__xludf.DUMMYFUNCTION("""COMPUTED_VALUE"""),4.5)</f>
        <v>4.5</v>
      </c>
      <c r="O10" s="4">
        <f ca="1">IFERROR(__xludf.DUMMYFUNCTION("""COMPUTED_VALUE"""),4850329)</f>
        <v>4850329</v>
      </c>
      <c r="P10" s="4">
        <f ca="1">IFERROR(__xludf.DUMMYFUNCTION("""COMPUTED_VALUE"""),313)</f>
        <v>313</v>
      </c>
      <c r="Q10" s="4">
        <f ca="1">IFERROR(__xludf.DUMMYFUNCTION("""COMPUTED_VALUE"""),515295656)</f>
        <v>515295656</v>
      </c>
    </row>
    <row r="11" spans="1:17" ht="15.75" customHeight="1" x14ac:dyDescent="0.25">
      <c r="A11" s="4">
        <v>1049</v>
      </c>
      <c r="B11" s="4">
        <v>2019</v>
      </c>
      <c r="C11" s="4" t="s">
        <v>13</v>
      </c>
      <c r="D11" s="4" t="s">
        <v>10</v>
      </c>
      <c r="E11" s="6">
        <v>2.9481914625673751</v>
      </c>
      <c r="F11" s="9">
        <v>63813.22</v>
      </c>
      <c r="G11" s="9">
        <v>7296.01</v>
      </c>
      <c r="H11" s="4" t="s">
        <v>68</v>
      </c>
      <c r="I11" s="5" t="s">
        <v>8</v>
      </c>
      <c r="J11" s="6">
        <v>3.8</v>
      </c>
      <c r="K11" s="7">
        <f t="shared" ca="1" si="0"/>
        <v>2065404</v>
      </c>
      <c r="L11" s="8">
        <f t="shared" ca="1" si="2"/>
        <v>146</v>
      </c>
      <c r="M11" s="7">
        <f t="shared" ca="1" si="1"/>
        <v>265473552</v>
      </c>
      <c r="N11" s="6">
        <f ca="1">IFERROR(__xludf.DUMMYFUNCTION("""COMPUTED_VALUE"""),4.5)</f>
        <v>4.5</v>
      </c>
      <c r="O11" s="4">
        <f ca="1">IFERROR(__xludf.DUMMYFUNCTION("""COMPUTED_VALUE"""),4850329)</f>
        <v>4850329</v>
      </c>
      <c r="P11" s="4">
        <f ca="1">IFERROR(__xludf.DUMMYFUNCTION("""COMPUTED_VALUE"""),313)</f>
        <v>313</v>
      </c>
      <c r="Q11" s="4">
        <f ca="1">IFERROR(__xludf.DUMMYFUNCTION("""COMPUTED_VALUE"""),515295656)</f>
        <v>515295656</v>
      </c>
    </row>
    <row r="12" spans="1:17" ht="15.75" customHeight="1" x14ac:dyDescent="0.25">
      <c r="A12" s="4">
        <v>1049</v>
      </c>
      <c r="B12" s="4">
        <v>2020</v>
      </c>
      <c r="C12" s="4" t="s">
        <v>13</v>
      </c>
      <c r="D12" s="4" t="s">
        <v>10</v>
      </c>
      <c r="E12" s="6">
        <v>2.7978696088894588</v>
      </c>
      <c r="F12" s="9">
        <v>63952.93</v>
      </c>
      <c r="G12" s="9">
        <v>85461.16</v>
      </c>
      <c r="H12" s="4" t="s">
        <v>19</v>
      </c>
      <c r="I12" s="5" t="s">
        <v>23</v>
      </c>
      <c r="J12" s="6">
        <f t="shared" ref="J12:J50" ca="1" si="3">2.5+2*RAND()</f>
        <v>3.6753944655931718</v>
      </c>
      <c r="K12" s="7">
        <f t="shared" ca="1" si="0"/>
        <v>3856434</v>
      </c>
      <c r="L12" s="8">
        <f t="shared" ca="1" si="2"/>
        <v>119</v>
      </c>
      <c r="M12" s="7">
        <f t="shared" ca="1" si="1"/>
        <v>206637669</v>
      </c>
      <c r="N12" s="6">
        <f ca="1">IFERROR(__xludf.DUMMYFUNCTION("""COMPUTED_VALUE"""),4.5)</f>
        <v>4.5</v>
      </c>
      <c r="O12" s="4">
        <f ca="1">IFERROR(__xludf.DUMMYFUNCTION("""COMPUTED_VALUE"""),4850329)</f>
        <v>4850329</v>
      </c>
      <c r="P12" s="4">
        <f ca="1">IFERROR(__xludf.DUMMYFUNCTION("""COMPUTED_VALUE"""),313)</f>
        <v>313</v>
      </c>
      <c r="Q12" s="4">
        <f ca="1">IFERROR(__xludf.DUMMYFUNCTION("""COMPUTED_VALUE"""),515295656)</f>
        <v>515295656</v>
      </c>
    </row>
    <row r="13" spans="1:17" ht="15.75" customHeight="1" x14ac:dyDescent="0.25">
      <c r="A13" s="4">
        <v>1049</v>
      </c>
      <c r="B13" s="4">
        <v>2021</v>
      </c>
      <c r="C13" s="4" t="s">
        <v>13</v>
      </c>
      <c r="D13" s="4" t="s">
        <v>10</v>
      </c>
      <c r="E13" s="6">
        <v>2.7197274661833086</v>
      </c>
      <c r="F13" s="9">
        <v>64782.13</v>
      </c>
      <c r="G13" s="9">
        <v>84174.29</v>
      </c>
      <c r="H13" s="4" t="s">
        <v>67</v>
      </c>
      <c r="I13" s="5" t="s">
        <v>25</v>
      </c>
      <c r="J13" s="6">
        <f t="shared" ca="1" si="3"/>
        <v>3.1990679450926041</v>
      </c>
      <c r="K13" s="7">
        <f t="shared" ca="1" si="0"/>
        <v>1749233</v>
      </c>
      <c r="L13" s="8">
        <f t="shared" ref="L13:L18" ca="1" si="4">L12-(RANDBETWEEN(5,10))</f>
        <v>113</v>
      </c>
      <c r="M13" s="7">
        <f t="shared" ca="1" si="1"/>
        <v>222676557</v>
      </c>
      <c r="N13" s="6">
        <f ca="1">IFERROR(__xludf.DUMMYFUNCTION("""COMPUTED_VALUE"""),4.5)</f>
        <v>4.5</v>
      </c>
      <c r="O13" s="4">
        <f ca="1">IFERROR(__xludf.DUMMYFUNCTION("""COMPUTED_VALUE"""),4850329)</f>
        <v>4850329</v>
      </c>
      <c r="P13" s="4">
        <f ca="1">IFERROR(__xludf.DUMMYFUNCTION("""COMPUTED_VALUE"""),313)</f>
        <v>313</v>
      </c>
      <c r="Q13" s="4">
        <f ca="1">IFERROR(__xludf.DUMMYFUNCTION("""COMPUTED_VALUE"""),515295656)</f>
        <v>515295656</v>
      </c>
    </row>
    <row r="14" spans="1:17" ht="15.75" customHeight="1" x14ac:dyDescent="0.25">
      <c r="A14" s="4">
        <v>1049</v>
      </c>
      <c r="B14" s="4">
        <v>2022</v>
      </c>
      <c r="C14" s="4" t="s">
        <v>13</v>
      </c>
      <c r="D14" s="4" t="s">
        <v>10</v>
      </c>
      <c r="E14" s="6">
        <v>2.5305847266473265</v>
      </c>
      <c r="F14" s="9">
        <v>65099.29</v>
      </c>
      <c r="G14" s="9">
        <v>7616.39</v>
      </c>
      <c r="H14" s="12" t="s">
        <v>11</v>
      </c>
      <c r="I14" s="5" t="s">
        <v>10</v>
      </c>
      <c r="J14" s="6">
        <f t="shared" ca="1" si="3"/>
        <v>3.6586079820525397</v>
      </c>
      <c r="K14" s="7">
        <f t="shared" ca="1" si="0"/>
        <v>5515672</v>
      </c>
      <c r="L14" s="8">
        <f t="shared" ca="1" si="4"/>
        <v>106</v>
      </c>
      <c r="M14" s="7">
        <f t="shared" ca="1" si="1"/>
        <v>128397800</v>
      </c>
      <c r="N14" s="6">
        <f ca="1">IFERROR(__xludf.DUMMYFUNCTION("""COMPUTED_VALUE"""),4.5)</f>
        <v>4.5</v>
      </c>
      <c r="O14" s="4">
        <f ca="1">IFERROR(__xludf.DUMMYFUNCTION("""COMPUTED_VALUE"""),4850329)</f>
        <v>4850329</v>
      </c>
      <c r="P14" s="4">
        <f ca="1">IFERROR(__xludf.DUMMYFUNCTION("""COMPUTED_VALUE"""),313)</f>
        <v>313</v>
      </c>
      <c r="Q14" s="4">
        <f ca="1">IFERROR(__xludf.DUMMYFUNCTION("""COMPUTED_VALUE"""),515295656)</f>
        <v>515295656</v>
      </c>
    </row>
    <row r="15" spans="1:17" ht="15.75" customHeight="1" x14ac:dyDescent="0.25">
      <c r="A15" s="4">
        <v>1049</v>
      </c>
      <c r="B15" s="4">
        <v>2023</v>
      </c>
      <c r="C15" s="4" t="s">
        <v>13</v>
      </c>
      <c r="D15" s="4" t="s">
        <v>10</v>
      </c>
      <c r="E15" s="6">
        <v>2.9267684022339044</v>
      </c>
      <c r="F15" s="9">
        <v>65685.22</v>
      </c>
      <c r="G15" s="9">
        <v>8417.25</v>
      </c>
      <c r="H15" s="4" t="s">
        <v>48</v>
      </c>
      <c r="I15" s="5" t="s">
        <v>28</v>
      </c>
      <c r="J15" s="6">
        <f t="shared" ca="1" si="3"/>
        <v>3.7556763056210176</v>
      </c>
      <c r="K15" s="7">
        <f t="shared" ca="1" si="0"/>
        <v>2368416</v>
      </c>
      <c r="L15" s="8">
        <f t="shared" ca="1" si="4"/>
        <v>99</v>
      </c>
      <c r="M15" s="7">
        <f t="shared" ca="1" si="1"/>
        <v>185896359</v>
      </c>
      <c r="N15" s="6">
        <f ca="1">IFERROR(__xludf.DUMMYFUNCTION("""COMPUTED_VALUE"""),4.3)</f>
        <v>4.3</v>
      </c>
      <c r="O15" s="4">
        <f ca="1">IFERROR(__xludf.DUMMYFUNCTION("""COMPUTED_VALUE"""),571571)</f>
        <v>571571</v>
      </c>
      <c r="P15" s="4">
        <f ca="1">IFERROR(__xludf.DUMMYFUNCTION("""COMPUTED_VALUE"""),296)</f>
        <v>296</v>
      </c>
      <c r="Q15" s="4">
        <f ca="1">IFERROR(__xludf.DUMMYFUNCTION("""COMPUTED_VALUE"""),569007016)</f>
        <v>569007016</v>
      </c>
    </row>
    <row r="16" spans="1:17" ht="15.75" customHeight="1" x14ac:dyDescent="0.25">
      <c r="A16" s="4">
        <v>6071</v>
      </c>
      <c r="B16" s="4">
        <v>2017</v>
      </c>
      <c r="C16" s="4" t="s">
        <v>9</v>
      </c>
      <c r="D16" s="4" t="s">
        <v>10</v>
      </c>
      <c r="E16" s="6">
        <v>3.1381851680623045</v>
      </c>
      <c r="F16" s="9">
        <v>92347.04</v>
      </c>
      <c r="G16" s="9">
        <v>3388196.24</v>
      </c>
      <c r="H16" s="12" t="s">
        <v>43</v>
      </c>
      <c r="I16" s="5" t="s">
        <v>8</v>
      </c>
      <c r="J16" s="6">
        <f t="shared" ca="1" si="3"/>
        <v>2.8061569566948821</v>
      </c>
      <c r="K16" s="7">
        <f t="shared" ca="1" si="0"/>
        <v>2203623</v>
      </c>
      <c r="L16" s="8">
        <f t="shared" ca="1" si="4"/>
        <v>93</v>
      </c>
      <c r="M16" s="7">
        <f t="shared" ca="1" si="1"/>
        <v>97907796</v>
      </c>
      <c r="N16" s="6">
        <f ca="1">IFERROR(__xludf.DUMMYFUNCTION("""COMPUTED_VALUE"""),4.3)</f>
        <v>4.3</v>
      </c>
      <c r="O16" s="4">
        <f ca="1">IFERROR(__xludf.DUMMYFUNCTION("""COMPUTED_VALUE"""),571571)</f>
        <v>571571</v>
      </c>
      <c r="P16" s="4">
        <f ca="1">IFERROR(__xludf.DUMMYFUNCTION("""COMPUTED_VALUE"""),296)</f>
        <v>296</v>
      </c>
      <c r="Q16" s="4">
        <f ca="1">IFERROR(__xludf.DUMMYFUNCTION("""COMPUTED_VALUE"""),569007016)</f>
        <v>569007016</v>
      </c>
    </row>
    <row r="17" spans="1:17" ht="15.75" customHeight="1" x14ac:dyDescent="0.25">
      <c r="A17" s="4">
        <v>6071</v>
      </c>
      <c r="B17" s="4">
        <v>2018</v>
      </c>
      <c r="C17" s="4" t="s">
        <v>9</v>
      </c>
      <c r="D17" s="4" t="s">
        <v>10</v>
      </c>
      <c r="E17" s="6">
        <v>2.708299074899652</v>
      </c>
      <c r="F17" s="9">
        <v>92565.79</v>
      </c>
      <c r="G17" s="9">
        <v>3399651.2</v>
      </c>
      <c r="H17" s="4" t="s">
        <v>22</v>
      </c>
      <c r="I17" s="5" t="s">
        <v>31</v>
      </c>
      <c r="J17" s="6">
        <f t="shared" ca="1" si="3"/>
        <v>4.0619698808246687</v>
      </c>
      <c r="K17" s="7">
        <f t="shared" ca="1" si="0"/>
        <v>5731952</v>
      </c>
      <c r="L17" s="8">
        <f t="shared" ca="1" si="4"/>
        <v>88</v>
      </c>
      <c r="M17" s="7">
        <f t="shared" ca="1" si="1"/>
        <v>137652768</v>
      </c>
      <c r="N17" s="6">
        <f ca="1">IFERROR(__xludf.DUMMYFUNCTION("""COMPUTED_VALUE"""),4.3)</f>
        <v>4.3</v>
      </c>
      <c r="O17" s="4">
        <f ca="1">IFERROR(__xludf.DUMMYFUNCTION("""COMPUTED_VALUE"""),571571)</f>
        <v>571571</v>
      </c>
      <c r="P17" s="4">
        <f ca="1">IFERROR(__xludf.DUMMYFUNCTION("""COMPUTED_VALUE"""),296)</f>
        <v>296</v>
      </c>
      <c r="Q17" s="4">
        <f ca="1">IFERROR(__xludf.DUMMYFUNCTION("""COMPUTED_VALUE"""),569007016)</f>
        <v>569007016</v>
      </c>
    </row>
    <row r="18" spans="1:17" ht="15.75" customHeight="1" x14ac:dyDescent="0.25">
      <c r="A18" s="4">
        <v>6071</v>
      </c>
      <c r="B18" s="4">
        <v>2019</v>
      </c>
      <c r="C18" s="4" t="s">
        <v>9</v>
      </c>
      <c r="D18" s="4" t="s">
        <v>10</v>
      </c>
      <c r="E18" s="6">
        <v>3.0709511975855146</v>
      </c>
      <c r="F18" s="9">
        <v>93103.41</v>
      </c>
      <c r="G18" s="9">
        <v>3205147.52</v>
      </c>
      <c r="H18" s="4" t="s">
        <v>60</v>
      </c>
      <c r="I18" s="5" t="s">
        <v>8</v>
      </c>
      <c r="J18" s="6">
        <f t="shared" ca="1" si="3"/>
        <v>4.2778813625681655</v>
      </c>
      <c r="K18" s="7">
        <f t="shared" ca="1" si="0"/>
        <v>7636318</v>
      </c>
      <c r="L18" s="8">
        <f t="shared" ca="1" si="4"/>
        <v>79</v>
      </c>
      <c r="M18" s="7">
        <f t="shared" ca="1" si="1"/>
        <v>138048629</v>
      </c>
      <c r="N18" s="6">
        <f ca="1">IFERROR(__xludf.DUMMYFUNCTION("""COMPUTED_VALUE"""),4.3)</f>
        <v>4.3</v>
      </c>
      <c r="O18" s="4">
        <f ca="1">IFERROR(__xludf.DUMMYFUNCTION("""COMPUTED_VALUE"""),571571)</f>
        <v>571571</v>
      </c>
      <c r="P18" s="4">
        <f ca="1">IFERROR(__xludf.DUMMYFUNCTION("""COMPUTED_VALUE"""),296)</f>
        <v>296</v>
      </c>
      <c r="Q18" s="4">
        <f ca="1">IFERROR(__xludf.DUMMYFUNCTION("""COMPUTED_VALUE"""),569007016)</f>
        <v>569007016</v>
      </c>
    </row>
    <row r="19" spans="1:17" ht="15.75" customHeight="1" x14ac:dyDescent="0.25">
      <c r="A19" s="4">
        <v>6071</v>
      </c>
      <c r="B19" s="4">
        <v>2020</v>
      </c>
      <c r="C19" s="4" t="s">
        <v>9</v>
      </c>
      <c r="D19" s="4" t="s">
        <v>10</v>
      </c>
      <c r="E19" s="6">
        <v>3.2769168707884813</v>
      </c>
      <c r="F19" s="9">
        <v>93861.8</v>
      </c>
      <c r="G19" s="9">
        <v>3383947.49</v>
      </c>
      <c r="H19" s="12" t="s">
        <v>42</v>
      </c>
      <c r="I19" s="5" t="s">
        <v>8</v>
      </c>
      <c r="J19" s="6">
        <f t="shared" ca="1" si="3"/>
        <v>3.5835928138110895</v>
      </c>
      <c r="K19" s="7">
        <f t="shared" ca="1" si="0"/>
        <v>7085643</v>
      </c>
      <c r="L19" s="8">
        <f t="shared" ref="L19:L50" ca="1" si="5">L18-(RANDBETWEEN(1,3))</f>
        <v>77</v>
      </c>
      <c r="M19" s="7">
        <f t="shared" ca="1" si="1"/>
        <v>116591244</v>
      </c>
      <c r="N19" s="6">
        <f ca="1">IFERROR(__xludf.DUMMYFUNCTION("""COMPUTED_VALUE"""),4.3)</f>
        <v>4.3</v>
      </c>
      <c r="O19" s="4">
        <f ca="1">IFERROR(__xludf.DUMMYFUNCTION("""COMPUTED_VALUE"""),571571)</f>
        <v>571571</v>
      </c>
      <c r="P19" s="4">
        <f ca="1">IFERROR(__xludf.DUMMYFUNCTION("""COMPUTED_VALUE"""),296)</f>
        <v>296</v>
      </c>
      <c r="Q19" s="4">
        <f ca="1">IFERROR(__xludf.DUMMYFUNCTION("""COMPUTED_VALUE"""),569007016)</f>
        <v>569007016</v>
      </c>
    </row>
    <row r="20" spans="1:17" ht="15.75" customHeight="1" x14ac:dyDescent="0.25">
      <c r="A20" s="4">
        <v>6071</v>
      </c>
      <c r="B20" s="4">
        <v>2021</v>
      </c>
      <c r="C20" s="4" t="s">
        <v>9</v>
      </c>
      <c r="D20" s="4" t="s">
        <v>10</v>
      </c>
      <c r="E20" s="6">
        <v>3.0662151716118835</v>
      </c>
      <c r="F20" s="9">
        <v>94103.679999999993</v>
      </c>
      <c r="G20" s="9">
        <v>3273715.95</v>
      </c>
      <c r="H20" s="4" t="s">
        <v>57</v>
      </c>
      <c r="I20" s="5" t="s">
        <v>8</v>
      </c>
      <c r="J20" s="6">
        <f t="shared" ca="1" si="3"/>
        <v>3.1026229500874463</v>
      </c>
      <c r="K20" s="7">
        <f t="shared" ca="1" si="0"/>
        <v>459846</v>
      </c>
      <c r="L20" s="8">
        <f t="shared" ca="1" si="5"/>
        <v>74</v>
      </c>
      <c r="M20" s="7">
        <f t="shared" ca="1" si="1"/>
        <v>135965454</v>
      </c>
      <c r="N20" s="6">
        <f ca="1">IFERROR(__xludf.DUMMYFUNCTION("""COMPUTED_VALUE"""),4.3)</f>
        <v>4.3</v>
      </c>
      <c r="O20" s="4">
        <f ca="1">IFERROR(__xludf.DUMMYFUNCTION("""COMPUTED_VALUE"""),571571)</f>
        <v>571571</v>
      </c>
      <c r="P20" s="4">
        <f ca="1">IFERROR(__xludf.DUMMYFUNCTION("""COMPUTED_VALUE"""),296)</f>
        <v>296</v>
      </c>
      <c r="Q20" s="4">
        <f ca="1">IFERROR(__xludf.DUMMYFUNCTION("""COMPUTED_VALUE"""),569007016)</f>
        <v>569007016</v>
      </c>
    </row>
    <row r="21" spans="1:17" ht="15.75" customHeight="1" x14ac:dyDescent="0.25">
      <c r="A21" s="4">
        <v>6071</v>
      </c>
      <c r="B21" s="4">
        <v>2022</v>
      </c>
      <c r="C21" s="4" t="s">
        <v>9</v>
      </c>
      <c r="D21" s="4" t="s">
        <v>10</v>
      </c>
      <c r="E21" s="6">
        <v>3.0274467325097496</v>
      </c>
      <c r="F21" s="9">
        <v>94613.72</v>
      </c>
      <c r="G21" s="9">
        <v>3293232.4</v>
      </c>
      <c r="H21" s="12" t="s">
        <v>41</v>
      </c>
      <c r="I21" s="5" t="s">
        <v>36</v>
      </c>
      <c r="J21" s="6">
        <f t="shared" ca="1" si="3"/>
        <v>2.9126227172196075</v>
      </c>
      <c r="K21" s="7">
        <f t="shared" ca="1" si="0"/>
        <v>7398453</v>
      </c>
      <c r="L21" s="8">
        <f t="shared" ca="1" si="5"/>
        <v>73</v>
      </c>
      <c r="M21" s="7">
        <f t="shared" ca="1" si="1"/>
        <v>94979570</v>
      </c>
      <c r="N21" s="6">
        <f ca="1">IFERROR(__xludf.DUMMYFUNCTION("""COMPUTED_VALUE"""),4.3)</f>
        <v>4.3</v>
      </c>
      <c r="O21" s="4">
        <f ca="1">IFERROR(__xludf.DUMMYFUNCTION("""COMPUTED_VALUE"""),571571)</f>
        <v>571571</v>
      </c>
      <c r="P21" s="4">
        <f ca="1">IFERROR(__xludf.DUMMYFUNCTION("""COMPUTED_VALUE"""),296)</f>
        <v>296</v>
      </c>
      <c r="Q21" s="4">
        <f ca="1">IFERROR(__xludf.DUMMYFUNCTION("""COMPUTED_VALUE"""),569007016)</f>
        <v>569007016</v>
      </c>
    </row>
    <row r="22" spans="1:17" ht="15.75" customHeight="1" x14ac:dyDescent="0.25">
      <c r="A22" s="4">
        <v>6071</v>
      </c>
      <c r="B22" s="4">
        <v>2023</v>
      </c>
      <c r="C22" s="4" t="s">
        <v>9</v>
      </c>
      <c r="D22" s="4" t="s">
        <v>10</v>
      </c>
      <c r="E22" s="6">
        <v>2.6482972379175282</v>
      </c>
      <c r="F22" s="9">
        <v>95437.28</v>
      </c>
      <c r="G22" s="9">
        <v>3486186.82</v>
      </c>
      <c r="H22" s="4" t="s">
        <v>20</v>
      </c>
      <c r="I22" s="5" t="s">
        <v>31</v>
      </c>
      <c r="J22" s="6">
        <f t="shared" ca="1" si="3"/>
        <v>3.3886064143421599</v>
      </c>
      <c r="K22" s="7">
        <f t="shared" ca="1" si="0"/>
        <v>9406194</v>
      </c>
      <c r="L22" s="8">
        <f t="shared" ca="1" si="5"/>
        <v>72</v>
      </c>
      <c r="M22" s="7">
        <f t="shared" ca="1" si="1"/>
        <v>140244624</v>
      </c>
      <c r="N22" s="6">
        <f ca="1">IFERROR(__xludf.DUMMYFUNCTION("""COMPUTED_VALUE"""),4.3)</f>
        <v>4.3</v>
      </c>
      <c r="O22" s="4">
        <f ca="1">IFERROR(__xludf.DUMMYFUNCTION("""COMPUTED_VALUE"""),8181796)</f>
        <v>8181796</v>
      </c>
      <c r="P22" s="4">
        <f ca="1">IFERROR(__xludf.DUMMYFUNCTION("""COMPUTED_VALUE"""),286)</f>
        <v>286</v>
      </c>
      <c r="Q22" s="4">
        <f ca="1">IFERROR(__xludf.DUMMYFUNCTION("""COMPUTED_VALUE"""),560738178)</f>
        <v>560738178</v>
      </c>
    </row>
    <row r="23" spans="1:17" ht="15.75" customHeight="1" x14ac:dyDescent="0.25">
      <c r="A23" s="4">
        <v>3162</v>
      </c>
      <c r="B23" s="4">
        <v>2017</v>
      </c>
      <c r="C23" s="4" t="s">
        <v>7</v>
      </c>
      <c r="D23" s="4" t="s">
        <v>71</v>
      </c>
      <c r="E23" s="6">
        <v>4.0225396013007702</v>
      </c>
      <c r="F23" s="9">
        <v>66904.77</v>
      </c>
      <c r="G23" s="9">
        <v>5304758.2</v>
      </c>
      <c r="H23" s="4" t="s">
        <v>61</v>
      </c>
      <c r="I23" s="5" t="s">
        <v>8</v>
      </c>
      <c r="J23" s="6">
        <f t="shared" ca="1" si="3"/>
        <v>3.3037134175630389</v>
      </c>
      <c r="K23" s="7">
        <f t="shared" ca="1" si="0"/>
        <v>7027457</v>
      </c>
      <c r="L23" s="8">
        <f t="shared" ca="1" si="5"/>
        <v>69</v>
      </c>
      <c r="M23" s="7">
        <f t="shared" ca="1" si="1"/>
        <v>127072401</v>
      </c>
      <c r="N23" s="6">
        <f ca="1">IFERROR(__xludf.DUMMYFUNCTION("""COMPUTED_VALUE"""),4.3)</f>
        <v>4.3</v>
      </c>
      <c r="O23" s="4">
        <f ca="1">IFERROR(__xludf.DUMMYFUNCTION("""COMPUTED_VALUE"""),8181796)</f>
        <v>8181796</v>
      </c>
      <c r="P23" s="4">
        <f ca="1">IFERROR(__xludf.DUMMYFUNCTION("""COMPUTED_VALUE"""),286)</f>
        <v>286</v>
      </c>
      <c r="Q23" s="4">
        <f ca="1">IFERROR(__xludf.DUMMYFUNCTION("""COMPUTED_VALUE"""),560738178)</f>
        <v>560738178</v>
      </c>
    </row>
    <row r="24" spans="1:17" ht="15.75" customHeight="1" x14ac:dyDescent="0.25">
      <c r="A24" s="4">
        <v>3162</v>
      </c>
      <c r="B24" s="4">
        <v>2018</v>
      </c>
      <c r="C24" s="4" t="s">
        <v>7</v>
      </c>
      <c r="D24" s="4" t="s">
        <v>71</v>
      </c>
      <c r="E24" s="6">
        <v>4.2279617251040946</v>
      </c>
      <c r="F24" s="9">
        <v>67868.800000000003</v>
      </c>
      <c r="G24" s="9">
        <v>5310733.22</v>
      </c>
      <c r="H24" s="12" t="s">
        <v>33</v>
      </c>
      <c r="I24" s="5" t="s">
        <v>8</v>
      </c>
      <c r="J24" s="6">
        <f t="shared" ca="1" si="3"/>
        <v>3.3627458148179104</v>
      </c>
      <c r="K24" s="7">
        <f t="shared" ca="1" si="0"/>
        <v>4951430</v>
      </c>
      <c r="L24" s="8">
        <f t="shared" ca="1" si="5"/>
        <v>67</v>
      </c>
      <c r="M24" s="7">
        <f t="shared" ca="1" si="1"/>
        <v>111141811</v>
      </c>
      <c r="N24" s="6">
        <f ca="1">IFERROR(__xludf.DUMMYFUNCTION("""COMPUTED_VALUE"""),4.3)</f>
        <v>4.3</v>
      </c>
      <c r="O24" s="4">
        <f ca="1">IFERROR(__xludf.DUMMYFUNCTION("""COMPUTED_VALUE"""),8181796)</f>
        <v>8181796</v>
      </c>
      <c r="P24" s="4">
        <f ca="1">IFERROR(__xludf.DUMMYFUNCTION("""COMPUTED_VALUE"""),286)</f>
        <v>286</v>
      </c>
      <c r="Q24" s="4">
        <f ca="1">IFERROR(__xludf.DUMMYFUNCTION("""COMPUTED_VALUE"""),560738178)</f>
        <v>560738178</v>
      </c>
    </row>
    <row r="25" spans="1:17" ht="15.75" customHeight="1" x14ac:dyDescent="0.25">
      <c r="A25" s="4">
        <v>3162</v>
      </c>
      <c r="B25" s="4">
        <v>2019</v>
      </c>
      <c r="C25" s="4" t="s">
        <v>7</v>
      </c>
      <c r="D25" s="4" t="s">
        <v>71</v>
      </c>
      <c r="E25" s="6">
        <v>4.374208804698398</v>
      </c>
      <c r="F25" s="9">
        <v>68145.350000000006</v>
      </c>
      <c r="G25" s="9">
        <v>5440099.0599999996</v>
      </c>
      <c r="H25" s="4" t="s">
        <v>16</v>
      </c>
      <c r="I25" s="5" t="s">
        <v>8</v>
      </c>
      <c r="J25" s="6">
        <f t="shared" ca="1" si="3"/>
        <v>2.564937579783952</v>
      </c>
      <c r="K25" s="7">
        <f t="shared" ca="1" si="0"/>
        <v>2571988</v>
      </c>
      <c r="L25" s="8">
        <f t="shared" ca="1" si="5"/>
        <v>65</v>
      </c>
      <c r="M25" s="7">
        <f t="shared" ca="1" si="1"/>
        <v>80064530</v>
      </c>
      <c r="N25" s="6">
        <f ca="1">IFERROR(__xludf.DUMMYFUNCTION("""COMPUTED_VALUE"""),4.3)</f>
        <v>4.3</v>
      </c>
      <c r="O25" s="4">
        <f ca="1">IFERROR(__xludf.DUMMYFUNCTION("""COMPUTED_VALUE"""),8181796)</f>
        <v>8181796</v>
      </c>
      <c r="P25" s="4">
        <f ca="1">IFERROR(__xludf.DUMMYFUNCTION("""COMPUTED_VALUE"""),286)</f>
        <v>286</v>
      </c>
      <c r="Q25" s="4">
        <f ca="1">IFERROR(__xludf.DUMMYFUNCTION("""COMPUTED_VALUE"""),560738178)</f>
        <v>560738178</v>
      </c>
    </row>
    <row r="26" spans="1:17" ht="15.75" customHeight="1" x14ac:dyDescent="0.25">
      <c r="A26" s="4">
        <v>3162</v>
      </c>
      <c r="B26" s="4">
        <v>2020</v>
      </c>
      <c r="C26" s="4" t="s">
        <v>7</v>
      </c>
      <c r="D26" s="4" t="s">
        <v>71</v>
      </c>
      <c r="E26" s="6">
        <v>4.6823176067089785</v>
      </c>
      <c r="F26" s="9">
        <v>68325.45</v>
      </c>
      <c r="G26" s="9">
        <v>5377807.21</v>
      </c>
      <c r="H26" s="4" t="s">
        <v>66</v>
      </c>
      <c r="I26" s="5" t="s">
        <v>8</v>
      </c>
      <c r="J26" s="6">
        <f t="shared" ca="1" si="3"/>
        <v>2.9150205405704557</v>
      </c>
      <c r="K26" s="7">
        <f t="shared" ca="1" si="0"/>
        <v>2094410</v>
      </c>
      <c r="L26" s="8">
        <f t="shared" ca="1" si="5"/>
        <v>63</v>
      </c>
      <c r="M26" s="7">
        <f t="shared" ca="1" si="1"/>
        <v>81846702</v>
      </c>
      <c r="N26" s="6">
        <f ca="1">IFERROR(__xludf.DUMMYFUNCTION("""COMPUTED_VALUE"""),4.3)</f>
        <v>4.3</v>
      </c>
      <c r="O26" s="4">
        <f ca="1">IFERROR(__xludf.DUMMYFUNCTION("""COMPUTED_VALUE"""),8181796)</f>
        <v>8181796</v>
      </c>
      <c r="P26" s="4">
        <f ca="1">IFERROR(__xludf.DUMMYFUNCTION("""COMPUTED_VALUE"""),286)</f>
        <v>286</v>
      </c>
      <c r="Q26" s="4">
        <f ca="1">IFERROR(__xludf.DUMMYFUNCTION("""COMPUTED_VALUE"""),560738178)</f>
        <v>560738178</v>
      </c>
    </row>
    <row r="27" spans="1:17" ht="15.75" customHeight="1" x14ac:dyDescent="0.25">
      <c r="A27" s="4">
        <v>3162</v>
      </c>
      <c r="B27" s="4">
        <v>2021</v>
      </c>
      <c r="C27" s="4" t="s">
        <v>7</v>
      </c>
      <c r="D27" s="4" t="s">
        <v>71</v>
      </c>
      <c r="E27" s="6">
        <v>4.3378776835883333</v>
      </c>
      <c r="F27" s="9">
        <v>68647.649999999994</v>
      </c>
      <c r="G27" s="9">
        <v>5430690.4699999997</v>
      </c>
      <c r="H27" s="12" t="s">
        <v>39</v>
      </c>
      <c r="I27" s="5" t="s">
        <v>10</v>
      </c>
      <c r="J27" s="6">
        <f t="shared" ca="1" si="3"/>
        <v>4.0705277869402892</v>
      </c>
      <c r="K27" s="7">
        <f t="shared" ca="1" si="0"/>
        <v>6962397</v>
      </c>
      <c r="L27" s="8">
        <f t="shared" ca="1" si="5"/>
        <v>61</v>
      </c>
      <c r="M27" s="7">
        <f t="shared" ca="1" si="1"/>
        <v>110790030</v>
      </c>
      <c r="N27" s="6">
        <f ca="1">IFERROR(__xludf.DUMMYFUNCTION("""COMPUTED_VALUE"""),4.3)</f>
        <v>4.3</v>
      </c>
      <c r="O27" s="4">
        <f ca="1">IFERROR(__xludf.DUMMYFUNCTION("""COMPUTED_VALUE"""),8181796)</f>
        <v>8181796</v>
      </c>
      <c r="P27" s="4">
        <f ca="1">IFERROR(__xludf.DUMMYFUNCTION("""COMPUTED_VALUE"""),286)</f>
        <v>286</v>
      </c>
      <c r="Q27" s="4">
        <f ca="1">IFERROR(__xludf.DUMMYFUNCTION("""COMPUTED_VALUE"""),560738178)</f>
        <v>560738178</v>
      </c>
    </row>
    <row r="28" spans="1:17" ht="15.75" customHeight="1" x14ac:dyDescent="0.25">
      <c r="A28" s="4">
        <v>3162</v>
      </c>
      <c r="B28" s="4">
        <v>2022</v>
      </c>
      <c r="C28" s="4" t="s">
        <v>7</v>
      </c>
      <c r="D28" s="4" t="s">
        <v>71</v>
      </c>
      <c r="E28" s="6">
        <v>4</v>
      </c>
      <c r="F28" s="9">
        <v>69322.070000000007</v>
      </c>
      <c r="G28" s="9">
        <v>5429655.6200000001</v>
      </c>
      <c r="H28" s="12" t="s">
        <v>30</v>
      </c>
      <c r="I28" s="5" t="s">
        <v>31</v>
      </c>
      <c r="J28" s="6">
        <f t="shared" ca="1" si="3"/>
        <v>4.487777410514119</v>
      </c>
      <c r="K28" s="7">
        <f t="shared" ca="1" si="0"/>
        <v>3307665</v>
      </c>
      <c r="L28" s="8">
        <f t="shared" ca="1" si="5"/>
        <v>59</v>
      </c>
      <c r="M28" s="7">
        <f t="shared" ca="1" si="1"/>
        <v>94193323</v>
      </c>
      <c r="N28" s="6">
        <f ca="1">IFERROR(__xludf.DUMMYFUNCTION("""COMPUTED_VALUE"""),4.3)</f>
        <v>4.3</v>
      </c>
      <c r="O28" s="4">
        <f ca="1">IFERROR(__xludf.DUMMYFUNCTION("""COMPUTED_VALUE"""),8181796)</f>
        <v>8181796</v>
      </c>
      <c r="P28" s="4">
        <f ca="1">IFERROR(__xludf.DUMMYFUNCTION("""COMPUTED_VALUE"""),286)</f>
        <v>286</v>
      </c>
      <c r="Q28" s="4">
        <f ca="1">IFERROR(__xludf.DUMMYFUNCTION("""COMPUTED_VALUE"""),560738178)</f>
        <v>560738178</v>
      </c>
    </row>
    <row r="29" spans="1:17" ht="15.75" customHeight="1" x14ac:dyDescent="0.25">
      <c r="A29" s="4">
        <v>3162</v>
      </c>
      <c r="B29" s="4">
        <v>2023</v>
      </c>
      <c r="C29" s="4" t="s">
        <v>7</v>
      </c>
      <c r="D29" s="4" t="s">
        <v>71</v>
      </c>
      <c r="E29" s="6">
        <v>4.2591908987089129</v>
      </c>
      <c r="F29" s="9">
        <v>70257.72</v>
      </c>
      <c r="G29" s="9">
        <v>5521608.6799999997</v>
      </c>
      <c r="H29" s="4" t="s">
        <v>54</v>
      </c>
      <c r="I29" s="5" t="s">
        <v>10</v>
      </c>
      <c r="J29" s="6">
        <f t="shared" ca="1" si="3"/>
        <v>2.7727088178750003</v>
      </c>
      <c r="K29" s="7">
        <f t="shared" ca="1" si="0"/>
        <v>9423635</v>
      </c>
      <c r="L29" s="8">
        <f t="shared" ca="1" si="5"/>
        <v>56</v>
      </c>
      <c r="M29" s="7">
        <f t="shared" ca="1" si="1"/>
        <v>102794720</v>
      </c>
      <c r="N29" s="6">
        <f ca="1">IFERROR(__xludf.DUMMYFUNCTION("""COMPUTED_VALUE"""),4)</f>
        <v>4</v>
      </c>
      <c r="O29" s="4">
        <f ca="1">IFERROR(__xludf.DUMMYFUNCTION("""COMPUTED_VALUE"""),7752675)</f>
        <v>7752675</v>
      </c>
      <c r="P29" s="4">
        <f ca="1">IFERROR(__xludf.DUMMYFUNCTION("""COMPUTED_VALUE"""),266)</f>
        <v>266</v>
      </c>
      <c r="Q29" s="4">
        <f ca="1">IFERROR(__xludf.DUMMYFUNCTION("""COMPUTED_VALUE"""),448111580)</f>
        <v>448111580</v>
      </c>
    </row>
    <row r="30" spans="1:17" ht="15.75" customHeight="1" x14ac:dyDescent="0.25">
      <c r="A30" s="4">
        <v>8071</v>
      </c>
      <c r="B30" s="4">
        <v>2017</v>
      </c>
      <c r="C30" s="4" t="s">
        <v>59</v>
      </c>
      <c r="D30" s="4" t="s">
        <v>71</v>
      </c>
      <c r="E30" s="6">
        <v>3.4028349762404013</v>
      </c>
      <c r="F30" s="9">
        <v>17992.810000000001</v>
      </c>
      <c r="G30" s="9">
        <v>916050.3</v>
      </c>
      <c r="H30" s="12" t="s">
        <v>32</v>
      </c>
      <c r="I30" s="5" t="s">
        <v>46</v>
      </c>
      <c r="J30" s="6">
        <f t="shared" ca="1" si="3"/>
        <v>3.3873518987331348</v>
      </c>
      <c r="K30" s="7">
        <f t="shared" ca="1" si="0"/>
        <v>6754555</v>
      </c>
      <c r="L30" s="8">
        <f t="shared" ca="1" si="5"/>
        <v>55</v>
      </c>
      <c r="M30" s="7">
        <f t="shared" ca="1" si="1"/>
        <v>82162575</v>
      </c>
      <c r="N30" s="6">
        <f ca="1">IFERROR(__xludf.DUMMYFUNCTION("""COMPUTED_VALUE"""),4)</f>
        <v>4</v>
      </c>
      <c r="O30" s="4">
        <f ca="1">IFERROR(__xludf.DUMMYFUNCTION("""COMPUTED_VALUE"""),7752675)</f>
        <v>7752675</v>
      </c>
      <c r="P30" s="4">
        <f ca="1">IFERROR(__xludf.DUMMYFUNCTION("""COMPUTED_VALUE"""),266)</f>
        <v>266</v>
      </c>
      <c r="Q30" s="4">
        <f ca="1">IFERROR(__xludf.DUMMYFUNCTION("""COMPUTED_VALUE"""),448111580)</f>
        <v>448111580</v>
      </c>
    </row>
    <row r="31" spans="1:17" ht="15.75" customHeight="1" x14ac:dyDescent="0.25">
      <c r="A31" s="4">
        <v>8071</v>
      </c>
      <c r="B31" s="4">
        <v>2018</v>
      </c>
      <c r="C31" s="4" t="s">
        <v>59</v>
      </c>
      <c r="D31" s="4" t="s">
        <v>71</v>
      </c>
      <c r="E31" s="6">
        <v>3.389974604137413</v>
      </c>
      <c r="F31" s="9">
        <v>18433.25</v>
      </c>
      <c r="G31" s="9">
        <v>914365.61</v>
      </c>
      <c r="H31" s="12" t="s">
        <v>40</v>
      </c>
      <c r="I31" s="5" t="s">
        <v>10</v>
      </c>
      <c r="J31" s="6">
        <f t="shared" ca="1" si="3"/>
        <v>2.6534378463728476</v>
      </c>
      <c r="K31" s="7">
        <f t="shared" ca="1" si="0"/>
        <v>6549556</v>
      </c>
      <c r="L31" s="8">
        <f t="shared" ca="1" si="5"/>
        <v>52</v>
      </c>
      <c r="M31" s="7">
        <f t="shared" ca="1" si="1"/>
        <v>94547544</v>
      </c>
      <c r="N31" s="6">
        <f ca="1">IFERROR(__xludf.DUMMYFUNCTION("""COMPUTED_VALUE"""),4)</f>
        <v>4</v>
      </c>
      <c r="O31" s="4">
        <f ca="1">IFERROR(__xludf.DUMMYFUNCTION("""COMPUTED_VALUE"""),7752675)</f>
        <v>7752675</v>
      </c>
      <c r="P31" s="4">
        <f ca="1">IFERROR(__xludf.DUMMYFUNCTION("""COMPUTED_VALUE"""),266)</f>
        <v>266</v>
      </c>
      <c r="Q31" s="4">
        <f ca="1">IFERROR(__xludf.DUMMYFUNCTION("""COMPUTED_VALUE"""),448111580)</f>
        <v>448111580</v>
      </c>
    </row>
    <row r="32" spans="1:17" ht="15.75" customHeight="1" x14ac:dyDescent="0.25">
      <c r="A32" s="4">
        <v>8071</v>
      </c>
      <c r="B32" s="4">
        <v>2019</v>
      </c>
      <c r="C32" s="4" t="s">
        <v>59</v>
      </c>
      <c r="D32" s="4" t="s">
        <v>71</v>
      </c>
      <c r="E32" s="6">
        <v>3.3838715519205196</v>
      </c>
      <c r="F32" s="9">
        <v>18572.45</v>
      </c>
      <c r="G32" s="9">
        <v>1010088.67</v>
      </c>
      <c r="H32" s="4" t="s">
        <v>64</v>
      </c>
      <c r="I32" s="5" t="s">
        <v>8</v>
      </c>
      <c r="J32" s="6">
        <f t="shared" ca="1" si="3"/>
        <v>4.4211113449548094</v>
      </c>
      <c r="K32" s="7">
        <f t="shared" ca="1" si="0"/>
        <v>6898446</v>
      </c>
      <c r="L32" s="8">
        <f t="shared" ca="1" si="5"/>
        <v>51</v>
      </c>
      <c r="M32" s="7">
        <f t="shared" ca="1" si="1"/>
        <v>63260145</v>
      </c>
      <c r="N32" s="6">
        <f ca="1">IFERROR(__xludf.DUMMYFUNCTION("""COMPUTED_VALUE"""),4)</f>
        <v>4</v>
      </c>
      <c r="O32" s="4">
        <f ca="1">IFERROR(__xludf.DUMMYFUNCTION("""COMPUTED_VALUE"""),7752675)</f>
        <v>7752675</v>
      </c>
      <c r="P32" s="4">
        <f ca="1">IFERROR(__xludf.DUMMYFUNCTION("""COMPUTED_VALUE"""),266)</f>
        <v>266</v>
      </c>
      <c r="Q32" s="4">
        <f ca="1">IFERROR(__xludf.DUMMYFUNCTION("""COMPUTED_VALUE"""),448111580)</f>
        <v>448111580</v>
      </c>
    </row>
    <row r="33" spans="1:17" ht="15.75" customHeight="1" x14ac:dyDescent="0.25">
      <c r="A33" s="4">
        <v>8071</v>
      </c>
      <c r="B33" s="4">
        <v>2020</v>
      </c>
      <c r="C33" s="4" t="s">
        <v>59</v>
      </c>
      <c r="D33" s="4" t="s">
        <v>71</v>
      </c>
      <c r="E33" s="6">
        <v>2.992420172899938</v>
      </c>
      <c r="F33" s="9">
        <v>19030.52</v>
      </c>
      <c r="G33" s="9">
        <v>1046460.16</v>
      </c>
      <c r="H33" s="4" t="s">
        <v>14</v>
      </c>
      <c r="I33" s="5" t="s">
        <v>50</v>
      </c>
      <c r="J33" s="6">
        <f t="shared" ca="1" si="3"/>
        <v>4.4270410599069958</v>
      </c>
      <c r="K33" s="7">
        <f t="shared" ca="1" si="0"/>
        <v>2066819</v>
      </c>
      <c r="L33" s="8">
        <f t="shared" ca="1" si="5"/>
        <v>49</v>
      </c>
      <c r="M33" s="7">
        <f t="shared" ca="1" si="1"/>
        <v>77381241</v>
      </c>
      <c r="N33" s="6">
        <f ca="1">IFERROR(__xludf.DUMMYFUNCTION("""COMPUTED_VALUE"""),4)</f>
        <v>4</v>
      </c>
      <c r="O33" s="4">
        <f ca="1">IFERROR(__xludf.DUMMYFUNCTION("""COMPUTED_VALUE"""),7752675)</f>
        <v>7752675</v>
      </c>
      <c r="P33" s="4">
        <f ca="1">IFERROR(__xludf.DUMMYFUNCTION("""COMPUTED_VALUE"""),266)</f>
        <v>266</v>
      </c>
      <c r="Q33" s="4">
        <f ca="1">IFERROR(__xludf.DUMMYFUNCTION("""COMPUTED_VALUE"""),448111580)</f>
        <v>448111580</v>
      </c>
    </row>
    <row r="34" spans="1:17" ht="15.75" customHeight="1" x14ac:dyDescent="0.25">
      <c r="A34" s="4">
        <v>8071</v>
      </c>
      <c r="B34" s="4">
        <v>2021</v>
      </c>
      <c r="C34" s="4" t="s">
        <v>59</v>
      </c>
      <c r="D34" s="4" t="s">
        <v>71</v>
      </c>
      <c r="E34" s="6">
        <v>3.1359631120582647</v>
      </c>
      <c r="F34" s="9">
        <v>19694.37</v>
      </c>
      <c r="G34" s="9">
        <v>1046588.85</v>
      </c>
      <c r="H34" s="12" t="s">
        <v>37</v>
      </c>
      <c r="I34" s="5" t="s">
        <v>52</v>
      </c>
      <c r="J34" s="6">
        <f t="shared" ca="1" si="3"/>
        <v>3.4737455093467786</v>
      </c>
      <c r="K34" s="7">
        <f t="shared" ca="1" si="0"/>
        <v>9786792</v>
      </c>
      <c r="L34" s="8">
        <f t="shared" ca="1" si="5"/>
        <v>48</v>
      </c>
      <c r="M34" s="7">
        <f t="shared" ca="1" si="1"/>
        <v>94583712</v>
      </c>
      <c r="N34" s="6">
        <f ca="1">IFERROR(__xludf.DUMMYFUNCTION("""COMPUTED_VALUE"""),4)</f>
        <v>4</v>
      </c>
      <c r="O34" s="4">
        <f ca="1">IFERROR(__xludf.DUMMYFUNCTION("""COMPUTED_VALUE"""),7752675)</f>
        <v>7752675</v>
      </c>
      <c r="P34" s="4">
        <f ca="1">IFERROR(__xludf.DUMMYFUNCTION("""COMPUTED_VALUE"""),266)</f>
        <v>266</v>
      </c>
      <c r="Q34" s="4">
        <f ca="1">IFERROR(__xludf.DUMMYFUNCTION("""COMPUTED_VALUE"""),448111580)</f>
        <v>448111580</v>
      </c>
    </row>
    <row r="35" spans="1:17" ht="15.75" customHeight="1" x14ac:dyDescent="0.25">
      <c r="A35" s="4">
        <v>8071</v>
      </c>
      <c r="B35" s="4">
        <v>2022</v>
      </c>
      <c r="C35" s="4" t="s">
        <v>59</v>
      </c>
      <c r="D35" s="4" t="s">
        <v>71</v>
      </c>
      <c r="E35" s="6">
        <v>3.0035363061224709</v>
      </c>
      <c r="F35" s="9">
        <v>20469.080000000002</v>
      </c>
      <c r="G35" s="9">
        <v>930205.66</v>
      </c>
      <c r="H35" s="4" t="s">
        <v>51</v>
      </c>
      <c r="I35" s="5" t="s">
        <v>8</v>
      </c>
      <c r="J35" s="6">
        <f t="shared" ca="1" si="3"/>
        <v>3.7203007205042953</v>
      </c>
      <c r="K35" s="7">
        <f t="shared" ca="1" si="0"/>
        <v>3177416</v>
      </c>
      <c r="L35" s="8">
        <f t="shared" ca="1" si="5"/>
        <v>46</v>
      </c>
      <c r="M35" s="7">
        <f t="shared" ca="1" si="1"/>
        <v>54929612</v>
      </c>
      <c r="N35" s="6">
        <f ca="1">IFERROR(__xludf.DUMMYFUNCTION("""COMPUTED_VALUE"""),4)</f>
        <v>4</v>
      </c>
      <c r="O35" s="4">
        <f ca="1">IFERROR(__xludf.DUMMYFUNCTION("""COMPUTED_VALUE"""),7752675)</f>
        <v>7752675</v>
      </c>
      <c r="P35" s="4">
        <f ca="1">IFERROR(__xludf.DUMMYFUNCTION("""COMPUTED_VALUE"""),266)</f>
        <v>266</v>
      </c>
      <c r="Q35" s="4">
        <f ca="1">IFERROR(__xludf.DUMMYFUNCTION("""COMPUTED_VALUE"""),448111580)</f>
        <v>448111580</v>
      </c>
    </row>
    <row r="36" spans="1:17" ht="15.75" customHeight="1" x14ac:dyDescent="0.25">
      <c r="A36" s="4">
        <v>8071</v>
      </c>
      <c r="B36" s="4">
        <v>2023</v>
      </c>
      <c r="C36" s="4" t="s">
        <v>59</v>
      </c>
      <c r="D36" s="4" t="s">
        <v>71</v>
      </c>
      <c r="E36" s="6">
        <v>2.8639952302138796</v>
      </c>
      <c r="F36" s="9">
        <v>21275.41</v>
      </c>
      <c r="G36" s="9">
        <v>770076.52</v>
      </c>
      <c r="H36" s="12" t="s">
        <v>27</v>
      </c>
      <c r="I36" s="5" t="s">
        <v>50</v>
      </c>
      <c r="J36" s="6">
        <f t="shared" ca="1" si="3"/>
        <v>3.2637498845194277</v>
      </c>
      <c r="K36" s="7">
        <f t="shared" ca="1" si="0"/>
        <v>3839692</v>
      </c>
      <c r="L36" s="8">
        <f t="shared" ca="1" si="5"/>
        <v>43</v>
      </c>
      <c r="M36" s="7">
        <f t="shared" ca="1" si="1"/>
        <v>52502613</v>
      </c>
      <c r="N36" s="6">
        <f ca="1">IFERROR(__xludf.DUMMYFUNCTION("""COMPUTED_VALUE"""),4)</f>
        <v>4</v>
      </c>
      <c r="O36" s="4">
        <f ca="1">IFERROR(__xludf.DUMMYFUNCTION("""COMPUTED_VALUE"""),8435329)</f>
        <v>8435329</v>
      </c>
      <c r="P36" s="4">
        <f ca="1">IFERROR(__xludf.DUMMYFUNCTION("""COMPUTED_VALUE"""),248)</f>
        <v>248</v>
      </c>
      <c r="Q36" s="4">
        <f ca="1">IFERROR(__xludf.DUMMYFUNCTION("""COMPUTED_VALUE"""),319145992)</f>
        <v>319145992</v>
      </c>
    </row>
    <row r="37" spans="1:17" ht="15.75" customHeight="1" x14ac:dyDescent="0.25">
      <c r="A37" s="4">
        <v>7006</v>
      </c>
      <c r="B37" s="4">
        <v>2017</v>
      </c>
      <c r="C37" s="4" t="s">
        <v>45</v>
      </c>
      <c r="D37" s="4" t="s">
        <v>46</v>
      </c>
      <c r="E37" s="6">
        <v>2.7847345993212369</v>
      </c>
      <c r="F37" s="9">
        <v>1938.97</v>
      </c>
      <c r="G37" s="9">
        <v>1001957.12</v>
      </c>
      <c r="H37" s="12" t="s">
        <v>26</v>
      </c>
      <c r="I37" s="5" t="s">
        <v>56</v>
      </c>
      <c r="J37" s="6">
        <f t="shared" ca="1" si="3"/>
        <v>3.1160630411432932</v>
      </c>
      <c r="K37" s="7">
        <f t="shared" ca="1" si="0"/>
        <v>1762212</v>
      </c>
      <c r="L37" s="8">
        <f t="shared" ca="1" si="5"/>
        <v>42</v>
      </c>
      <c r="M37" s="7">
        <f t="shared" ca="1" si="1"/>
        <v>59932110</v>
      </c>
      <c r="N37" s="6">
        <f ca="1">IFERROR(__xludf.DUMMYFUNCTION("""COMPUTED_VALUE"""),4)</f>
        <v>4</v>
      </c>
      <c r="O37" s="4">
        <f ca="1">IFERROR(__xludf.DUMMYFUNCTION("""COMPUTED_VALUE"""),8435329)</f>
        <v>8435329</v>
      </c>
      <c r="P37" s="4">
        <f ca="1">IFERROR(__xludf.DUMMYFUNCTION("""COMPUTED_VALUE"""),248)</f>
        <v>248</v>
      </c>
      <c r="Q37" s="4">
        <f ca="1">IFERROR(__xludf.DUMMYFUNCTION("""COMPUTED_VALUE"""),319145992)</f>
        <v>319145992</v>
      </c>
    </row>
    <row r="38" spans="1:17" ht="15.75" customHeight="1" x14ac:dyDescent="0.25">
      <c r="A38" s="4">
        <v>7006</v>
      </c>
      <c r="B38" s="4">
        <v>2018</v>
      </c>
      <c r="C38" s="4" t="s">
        <v>45</v>
      </c>
      <c r="D38" s="4" t="s">
        <v>46</v>
      </c>
      <c r="E38" s="6">
        <v>3.2692659275172362</v>
      </c>
      <c r="F38" s="9">
        <v>2500.25</v>
      </c>
      <c r="G38" s="9">
        <v>1019784.98</v>
      </c>
      <c r="H38" s="12" t="s">
        <v>29</v>
      </c>
      <c r="I38" s="5" t="s">
        <v>15</v>
      </c>
      <c r="J38" s="6">
        <f t="shared" ca="1" si="3"/>
        <v>3.3902362694167794</v>
      </c>
      <c r="K38" s="7">
        <f t="shared" ca="1" si="0"/>
        <v>3380180</v>
      </c>
      <c r="L38" s="8">
        <f t="shared" ca="1" si="5"/>
        <v>41</v>
      </c>
      <c r="M38" s="7">
        <f t="shared" ca="1" si="1"/>
        <v>78054160</v>
      </c>
      <c r="N38" s="6">
        <f ca="1">IFERROR(__xludf.DUMMYFUNCTION("""COMPUTED_VALUE"""),4)</f>
        <v>4</v>
      </c>
      <c r="O38" s="4">
        <f ca="1">IFERROR(__xludf.DUMMYFUNCTION("""COMPUTED_VALUE"""),8435329)</f>
        <v>8435329</v>
      </c>
      <c r="P38" s="4">
        <f ca="1">IFERROR(__xludf.DUMMYFUNCTION("""COMPUTED_VALUE"""),248)</f>
        <v>248</v>
      </c>
      <c r="Q38" s="4">
        <f ca="1">IFERROR(__xludf.DUMMYFUNCTION("""COMPUTED_VALUE"""),319145992)</f>
        <v>319145992</v>
      </c>
    </row>
    <row r="39" spans="1:17" ht="15.75" customHeight="1" x14ac:dyDescent="0.25">
      <c r="A39" s="4">
        <v>7006</v>
      </c>
      <c r="B39" s="4">
        <v>2019</v>
      </c>
      <c r="C39" s="4" t="s">
        <v>45</v>
      </c>
      <c r="D39" s="4" t="s">
        <v>46</v>
      </c>
      <c r="E39" s="6">
        <v>3.1112564477761664</v>
      </c>
      <c r="F39" s="9">
        <v>3256.52</v>
      </c>
      <c r="G39" s="9">
        <v>1105580.3999999999</v>
      </c>
      <c r="H39" s="12" t="s">
        <v>35</v>
      </c>
      <c r="I39" s="5" t="s">
        <v>31</v>
      </c>
      <c r="J39" s="6">
        <f t="shared" ca="1" si="3"/>
        <v>3.3542045219808969</v>
      </c>
      <c r="K39" s="7">
        <f t="shared" ca="1" si="0"/>
        <v>3602243</v>
      </c>
      <c r="L39" s="8">
        <f t="shared" ca="1" si="5"/>
        <v>40</v>
      </c>
      <c r="M39" s="7">
        <f t="shared" ca="1" si="1"/>
        <v>60736840</v>
      </c>
      <c r="N39" s="6">
        <f ca="1">IFERROR(__xludf.DUMMYFUNCTION("""COMPUTED_VALUE"""),4)</f>
        <v>4</v>
      </c>
      <c r="O39" s="4">
        <f ca="1">IFERROR(__xludf.DUMMYFUNCTION("""COMPUTED_VALUE"""),8435329)</f>
        <v>8435329</v>
      </c>
      <c r="P39" s="4">
        <f ca="1">IFERROR(__xludf.DUMMYFUNCTION("""COMPUTED_VALUE"""),248)</f>
        <v>248</v>
      </c>
      <c r="Q39" s="4">
        <f ca="1">IFERROR(__xludf.DUMMYFUNCTION("""COMPUTED_VALUE"""),319145992)</f>
        <v>319145992</v>
      </c>
    </row>
    <row r="40" spans="1:17" ht="15.75" customHeight="1" x14ac:dyDescent="0.25">
      <c r="A40" s="4">
        <v>7006</v>
      </c>
      <c r="B40" s="4">
        <v>2020</v>
      </c>
      <c r="C40" s="4" t="s">
        <v>45</v>
      </c>
      <c r="D40" s="4" t="s">
        <v>46</v>
      </c>
      <c r="E40" s="6">
        <v>3.1371165384943271</v>
      </c>
      <c r="F40" s="9">
        <v>4222.75</v>
      </c>
      <c r="G40" s="9">
        <v>907794.35</v>
      </c>
      <c r="H40" s="4" t="s">
        <v>21</v>
      </c>
      <c r="I40" s="5" t="s">
        <v>8</v>
      </c>
      <c r="J40" s="6">
        <f t="shared" ca="1" si="3"/>
        <v>3.1738843210251555</v>
      </c>
      <c r="K40" s="7">
        <f t="shared" ca="1" si="0"/>
        <v>7201353</v>
      </c>
      <c r="L40" s="8">
        <f t="shared" ca="1" si="5"/>
        <v>39</v>
      </c>
      <c r="M40" s="7">
        <f t="shared" ca="1" si="1"/>
        <v>52992615</v>
      </c>
      <c r="N40" s="6">
        <f ca="1">IFERROR(__xludf.DUMMYFUNCTION("""COMPUTED_VALUE"""),4)</f>
        <v>4</v>
      </c>
      <c r="O40" s="4">
        <f ca="1">IFERROR(__xludf.DUMMYFUNCTION("""COMPUTED_VALUE"""),8435329)</f>
        <v>8435329</v>
      </c>
      <c r="P40" s="4">
        <f ca="1">IFERROR(__xludf.DUMMYFUNCTION("""COMPUTED_VALUE"""),248)</f>
        <v>248</v>
      </c>
      <c r="Q40" s="4">
        <f ca="1">IFERROR(__xludf.DUMMYFUNCTION("""COMPUTED_VALUE"""),319145992)</f>
        <v>319145992</v>
      </c>
    </row>
    <row r="41" spans="1:17" ht="15.75" customHeight="1" x14ac:dyDescent="0.25">
      <c r="A41" s="4">
        <v>7006</v>
      </c>
      <c r="B41" s="4">
        <v>2021</v>
      </c>
      <c r="C41" s="4" t="s">
        <v>45</v>
      </c>
      <c r="D41" s="4" t="s">
        <v>46</v>
      </c>
      <c r="E41" s="6">
        <v>3.4509462700014426</v>
      </c>
      <c r="F41" s="9">
        <v>4912.1000000000004</v>
      </c>
      <c r="G41" s="9">
        <v>863072.34</v>
      </c>
      <c r="H41" s="4" t="s">
        <v>18</v>
      </c>
      <c r="I41" s="5" t="s">
        <v>36</v>
      </c>
      <c r="J41" s="6">
        <f t="shared" ca="1" si="3"/>
        <v>3.561336302481406</v>
      </c>
      <c r="K41" s="7">
        <f t="shared" ca="1" si="0"/>
        <v>1621425</v>
      </c>
      <c r="L41" s="8">
        <f t="shared" ca="1" si="5"/>
        <v>36</v>
      </c>
      <c r="M41" s="7">
        <f t="shared" ca="1" si="1"/>
        <v>47249604</v>
      </c>
      <c r="N41" s="6">
        <f ca="1">IFERROR(__xludf.DUMMYFUNCTION("""COMPUTED_VALUE"""),4)</f>
        <v>4</v>
      </c>
      <c r="O41" s="4">
        <f ca="1">IFERROR(__xludf.DUMMYFUNCTION("""COMPUTED_VALUE"""),8435329)</f>
        <v>8435329</v>
      </c>
      <c r="P41" s="4">
        <f ca="1">IFERROR(__xludf.DUMMYFUNCTION("""COMPUTED_VALUE"""),248)</f>
        <v>248</v>
      </c>
      <c r="Q41" s="4">
        <f ca="1">IFERROR(__xludf.DUMMYFUNCTION("""COMPUTED_VALUE"""),319145992)</f>
        <v>319145992</v>
      </c>
    </row>
    <row r="42" spans="1:17" ht="15.75" customHeight="1" x14ac:dyDescent="0.25">
      <c r="A42" s="4">
        <v>7006</v>
      </c>
      <c r="B42" s="4">
        <v>2022</v>
      </c>
      <c r="C42" s="4" t="s">
        <v>45</v>
      </c>
      <c r="D42" s="4" t="s">
        <v>46</v>
      </c>
      <c r="E42" s="6">
        <v>3.7586377786259471</v>
      </c>
      <c r="F42" s="9">
        <v>5509.69</v>
      </c>
      <c r="G42" s="9">
        <v>970307.77</v>
      </c>
      <c r="H42" s="4" t="s">
        <v>63</v>
      </c>
      <c r="I42" s="5" t="s">
        <v>8</v>
      </c>
      <c r="J42" s="6">
        <f t="shared" ca="1" si="3"/>
        <v>3.2550078022514661</v>
      </c>
      <c r="K42" s="7">
        <f t="shared" ca="1" si="0"/>
        <v>6037140</v>
      </c>
      <c r="L42" s="8">
        <f t="shared" ca="1" si="5"/>
        <v>33</v>
      </c>
      <c r="M42" s="7">
        <f t="shared" ca="1" si="1"/>
        <v>63666900</v>
      </c>
      <c r="N42" s="6">
        <f ca="1">IFERROR(__xludf.DUMMYFUNCTION("""COMPUTED_VALUE"""),4)</f>
        <v>4</v>
      </c>
      <c r="O42" s="4">
        <f ca="1">IFERROR(__xludf.DUMMYFUNCTION("""COMPUTED_VALUE"""),8435329)</f>
        <v>8435329</v>
      </c>
      <c r="P42" s="4">
        <f ca="1">IFERROR(__xludf.DUMMYFUNCTION("""COMPUTED_VALUE"""),248)</f>
        <v>248</v>
      </c>
      <c r="Q42" s="4">
        <f ca="1">IFERROR(__xludf.DUMMYFUNCTION("""COMPUTED_VALUE"""),319145992)</f>
        <v>319145992</v>
      </c>
    </row>
    <row r="43" spans="1:17" ht="15.75" customHeight="1" x14ac:dyDescent="0.25">
      <c r="A43" s="4">
        <v>7006</v>
      </c>
      <c r="B43" s="4">
        <v>2023</v>
      </c>
      <c r="C43" s="4" t="s">
        <v>45</v>
      </c>
      <c r="D43" s="4" t="s">
        <v>46</v>
      </c>
      <c r="E43" s="6">
        <v>3.65944483536834</v>
      </c>
      <c r="F43" s="9">
        <v>6192.72</v>
      </c>
      <c r="G43" s="9">
        <v>1120364.8999999999</v>
      </c>
      <c r="H43" s="4" t="s">
        <v>53</v>
      </c>
      <c r="I43" s="5" t="s">
        <v>8</v>
      </c>
      <c r="J43" s="6">
        <f t="shared" ca="1" si="3"/>
        <v>3.9036333882941681</v>
      </c>
      <c r="K43" s="7">
        <f t="shared" ca="1" si="0"/>
        <v>5169127</v>
      </c>
      <c r="L43" s="8">
        <f t="shared" ca="1" si="5"/>
        <v>30</v>
      </c>
      <c r="M43" s="7">
        <f t="shared" ca="1" si="1"/>
        <v>31138680</v>
      </c>
      <c r="N43" s="6">
        <f ca="1">IFERROR(__xludf.DUMMYFUNCTION("""COMPUTED_VALUE"""),4)</f>
        <v>4</v>
      </c>
      <c r="O43" s="4">
        <f ca="1">IFERROR(__xludf.DUMMYFUNCTION("""COMPUTED_VALUE"""),6637335)</f>
        <v>6637335</v>
      </c>
      <c r="P43" s="4">
        <f ca="1">IFERROR(__xludf.DUMMYFUNCTION("""COMPUTED_VALUE"""),232)</f>
        <v>232</v>
      </c>
      <c r="Q43" s="4">
        <f ca="1">IFERROR(__xludf.DUMMYFUNCTION("""COMPUTED_VALUE"""),443221384)</f>
        <v>443221384</v>
      </c>
    </row>
    <row r="44" spans="1:17" ht="15.75" customHeight="1" x14ac:dyDescent="0.25">
      <c r="A44" s="4">
        <v>2664</v>
      </c>
      <c r="B44" s="4">
        <v>2017</v>
      </c>
      <c r="C44" s="4" t="s">
        <v>47</v>
      </c>
      <c r="D44" s="4" t="s">
        <v>10</v>
      </c>
      <c r="E44" s="6">
        <v>3.5344250777952206</v>
      </c>
      <c r="F44" s="9">
        <v>70705.570000000007</v>
      </c>
      <c r="G44" s="9">
        <v>766672.56</v>
      </c>
      <c r="H44" s="4" t="s">
        <v>62</v>
      </c>
      <c r="I44" s="5" t="s">
        <v>8</v>
      </c>
      <c r="J44" s="6">
        <f t="shared" ca="1" si="3"/>
        <v>3.3385176511792443</v>
      </c>
      <c r="K44" s="7">
        <f t="shared" ca="1" si="0"/>
        <v>9518811</v>
      </c>
      <c r="L44" s="8">
        <f t="shared" ca="1" si="5"/>
        <v>28</v>
      </c>
      <c r="M44" s="7">
        <f t="shared" ca="1" si="1"/>
        <v>47818764</v>
      </c>
      <c r="N44" s="6">
        <f ca="1">IFERROR(__xludf.DUMMYFUNCTION("""COMPUTED_VALUE"""),4)</f>
        <v>4</v>
      </c>
      <c r="O44" s="4">
        <f ca="1">IFERROR(__xludf.DUMMYFUNCTION("""COMPUTED_VALUE"""),6637335)</f>
        <v>6637335</v>
      </c>
      <c r="P44" s="4">
        <f ca="1">IFERROR(__xludf.DUMMYFUNCTION("""COMPUTED_VALUE"""),232)</f>
        <v>232</v>
      </c>
      <c r="Q44" s="4">
        <f ca="1">IFERROR(__xludf.DUMMYFUNCTION("""COMPUTED_VALUE"""),443221384)</f>
        <v>443221384</v>
      </c>
    </row>
    <row r="45" spans="1:17" ht="15.75" customHeight="1" x14ac:dyDescent="0.25">
      <c r="A45" s="4">
        <v>2664</v>
      </c>
      <c r="B45" s="4">
        <v>2018</v>
      </c>
      <c r="C45" s="4" t="s">
        <v>47</v>
      </c>
      <c r="D45" s="4" t="s">
        <v>10</v>
      </c>
      <c r="E45" s="6">
        <v>3.1675280282790288</v>
      </c>
      <c r="F45" s="9">
        <v>71116.95</v>
      </c>
      <c r="G45" s="9">
        <v>781835.03</v>
      </c>
      <c r="H45" s="4" t="s">
        <v>58</v>
      </c>
      <c r="I45" s="5" t="s">
        <v>8</v>
      </c>
      <c r="J45" s="6">
        <f t="shared" ca="1" si="3"/>
        <v>3.4953673833323058</v>
      </c>
      <c r="K45" s="7">
        <f t="shared" ca="1" si="0"/>
        <v>414657</v>
      </c>
      <c r="L45" s="8">
        <f t="shared" ca="1" si="5"/>
        <v>25</v>
      </c>
      <c r="M45" s="7">
        <f t="shared" ca="1" si="1"/>
        <v>37179725</v>
      </c>
      <c r="N45" s="6">
        <f ca="1">IFERROR(__xludf.DUMMYFUNCTION("""COMPUTED_VALUE"""),4)</f>
        <v>4</v>
      </c>
      <c r="O45" s="4">
        <f ca="1">IFERROR(__xludf.DUMMYFUNCTION("""COMPUTED_VALUE"""),6637335)</f>
        <v>6637335</v>
      </c>
      <c r="P45" s="4">
        <f ca="1">IFERROR(__xludf.DUMMYFUNCTION("""COMPUTED_VALUE"""),232)</f>
        <v>232</v>
      </c>
      <c r="Q45" s="4">
        <f ca="1">IFERROR(__xludf.DUMMYFUNCTION("""COMPUTED_VALUE"""),443221384)</f>
        <v>443221384</v>
      </c>
    </row>
    <row r="46" spans="1:17" ht="15.75" customHeight="1" x14ac:dyDescent="0.25">
      <c r="A46" s="4">
        <v>2664</v>
      </c>
      <c r="B46" s="4">
        <v>2019</v>
      </c>
      <c r="C46" s="4" t="s">
        <v>47</v>
      </c>
      <c r="D46" s="4" t="s">
        <v>10</v>
      </c>
      <c r="E46" s="6">
        <v>2.811533166086968</v>
      </c>
      <c r="F46" s="9">
        <v>71680.95</v>
      </c>
      <c r="G46" s="9">
        <v>901997.69</v>
      </c>
      <c r="H46" s="4" t="s">
        <v>12</v>
      </c>
      <c r="I46" s="5" t="s">
        <v>8</v>
      </c>
      <c r="J46" s="6">
        <f t="shared" ca="1" si="3"/>
        <v>3.9931643040362923</v>
      </c>
      <c r="K46" s="7">
        <f t="shared" ca="1" si="0"/>
        <v>6133305</v>
      </c>
      <c r="L46" s="8">
        <f t="shared" ca="1" si="5"/>
        <v>23</v>
      </c>
      <c r="M46" s="7">
        <f t="shared" ca="1" si="1"/>
        <v>29055992</v>
      </c>
      <c r="N46" s="6">
        <f ca="1">IFERROR(__xludf.DUMMYFUNCTION("""COMPUTED_VALUE"""),4)</f>
        <v>4</v>
      </c>
      <c r="O46" s="4">
        <f ca="1">IFERROR(__xludf.DUMMYFUNCTION("""COMPUTED_VALUE"""),6637335)</f>
        <v>6637335</v>
      </c>
      <c r="P46" s="4">
        <f ca="1">IFERROR(__xludf.DUMMYFUNCTION("""COMPUTED_VALUE"""),232)</f>
        <v>232</v>
      </c>
      <c r="Q46" s="4">
        <f ca="1">IFERROR(__xludf.DUMMYFUNCTION("""COMPUTED_VALUE"""),443221384)</f>
        <v>443221384</v>
      </c>
    </row>
    <row r="47" spans="1:17" ht="15.75" customHeight="1" x14ac:dyDescent="0.25">
      <c r="A47" s="4">
        <v>2664</v>
      </c>
      <c r="B47" s="4">
        <v>2020</v>
      </c>
      <c r="C47" s="4" t="s">
        <v>47</v>
      </c>
      <c r="D47" s="4" t="s">
        <v>10</v>
      </c>
      <c r="E47" s="6">
        <v>3.1620255948065172</v>
      </c>
      <c r="F47" s="9">
        <v>72311.83</v>
      </c>
      <c r="G47" s="9">
        <v>1101832.71</v>
      </c>
      <c r="H47" s="12" t="s">
        <v>44</v>
      </c>
      <c r="I47" s="5" t="s">
        <v>8</v>
      </c>
      <c r="J47" s="6">
        <f t="shared" ca="1" si="3"/>
        <v>2.9366677271029316</v>
      </c>
      <c r="K47" s="7">
        <f t="shared" ca="1" si="0"/>
        <v>4483146</v>
      </c>
      <c r="L47" s="8">
        <f t="shared" ca="1" si="5"/>
        <v>21</v>
      </c>
      <c r="M47" s="7">
        <f t="shared" ca="1" si="1"/>
        <v>22648059</v>
      </c>
      <c r="N47" s="6">
        <f ca="1">IFERROR(__xludf.DUMMYFUNCTION("""COMPUTED_VALUE"""),4)</f>
        <v>4</v>
      </c>
      <c r="O47" s="4">
        <f ca="1">IFERROR(__xludf.DUMMYFUNCTION("""COMPUTED_VALUE"""),6637335)</f>
        <v>6637335</v>
      </c>
      <c r="P47" s="4">
        <f ca="1">IFERROR(__xludf.DUMMYFUNCTION("""COMPUTED_VALUE"""),232)</f>
        <v>232</v>
      </c>
      <c r="Q47" s="4">
        <f ca="1">IFERROR(__xludf.DUMMYFUNCTION("""COMPUTED_VALUE"""),443221384)</f>
        <v>443221384</v>
      </c>
    </row>
    <row r="48" spans="1:17" ht="15.75" customHeight="1" x14ac:dyDescent="0.25">
      <c r="A48" s="4">
        <v>2664</v>
      </c>
      <c r="B48" s="4">
        <v>2021</v>
      </c>
      <c r="C48" s="4" t="s">
        <v>47</v>
      </c>
      <c r="D48" s="4" t="s">
        <v>10</v>
      </c>
      <c r="E48" s="6">
        <v>2.8615677593765536</v>
      </c>
      <c r="F48" s="9">
        <v>73159.710000000006</v>
      </c>
      <c r="G48" s="9">
        <v>1266941.76</v>
      </c>
      <c r="H48" s="4" t="s">
        <v>49</v>
      </c>
      <c r="I48" s="5" t="s">
        <v>8</v>
      </c>
      <c r="J48" s="6">
        <f t="shared" ca="1" si="3"/>
        <v>3.4020326149319193</v>
      </c>
      <c r="K48" s="7">
        <f t="shared" ca="1" si="0"/>
        <v>4205608</v>
      </c>
      <c r="L48" s="8">
        <f t="shared" ca="1" si="5"/>
        <v>19</v>
      </c>
      <c r="M48" s="7">
        <f t="shared" ca="1" si="1"/>
        <v>21010162</v>
      </c>
      <c r="N48" s="6">
        <f ca="1">IFERROR(__xludf.DUMMYFUNCTION("""COMPUTED_VALUE"""),4)</f>
        <v>4</v>
      </c>
      <c r="O48" s="4">
        <f ca="1">IFERROR(__xludf.DUMMYFUNCTION("""COMPUTED_VALUE"""),6637335)</f>
        <v>6637335</v>
      </c>
      <c r="P48" s="4">
        <f ca="1">IFERROR(__xludf.DUMMYFUNCTION("""COMPUTED_VALUE"""),232)</f>
        <v>232</v>
      </c>
      <c r="Q48" s="4">
        <f ca="1">IFERROR(__xludf.DUMMYFUNCTION("""COMPUTED_VALUE"""),443221384)</f>
        <v>443221384</v>
      </c>
    </row>
    <row r="49" spans="1:17" ht="15.75" customHeight="1" x14ac:dyDescent="0.25">
      <c r="A49" s="4">
        <v>2664</v>
      </c>
      <c r="B49" s="4">
        <v>2022</v>
      </c>
      <c r="C49" s="4" t="s">
        <v>47</v>
      </c>
      <c r="D49" s="4" t="s">
        <v>10</v>
      </c>
      <c r="E49" s="6">
        <v>3.2639882682787063</v>
      </c>
      <c r="F49" s="9">
        <v>73357.33</v>
      </c>
      <c r="G49" s="9">
        <v>1275069.8500000001</v>
      </c>
      <c r="H49" s="12" t="s">
        <v>24</v>
      </c>
      <c r="I49" s="5" t="s">
        <v>8</v>
      </c>
      <c r="J49" s="6">
        <f t="shared" ca="1" si="3"/>
        <v>3.9769727933595598</v>
      </c>
      <c r="K49" s="7">
        <f t="shared" ca="1" si="0"/>
        <v>9493003</v>
      </c>
      <c r="L49" s="8">
        <f t="shared" ca="1" si="5"/>
        <v>16</v>
      </c>
      <c r="M49" s="7">
        <f t="shared" ca="1" si="1"/>
        <v>25184144</v>
      </c>
      <c r="N49" s="6">
        <f ca="1">IFERROR(__xludf.DUMMYFUNCTION("""COMPUTED_VALUE"""),4)</f>
        <v>4</v>
      </c>
      <c r="O49" s="4">
        <f ca="1">IFERROR(__xludf.DUMMYFUNCTION("""COMPUTED_VALUE"""),6637335)</f>
        <v>6637335</v>
      </c>
      <c r="P49" s="4">
        <f ca="1">IFERROR(__xludf.DUMMYFUNCTION("""COMPUTED_VALUE"""),232)</f>
        <v>232</v>
      </c>
      <c r="Q49" s="4">
        <f ca="1">IFERROR(__xludf.DUMMYFUNCTION("""COMPUTED_VALUE"""),443221384)</f>
        <v>443221384</v>
      </c>
    </row>
    <row r="50" spans="1:17" ht="15.75" customHeight="1" x14ac:dyDescent="0.25">
      <c r="A50" s="4">
        <v>2664</v>
      </c>
      <c r="B50" s="4">
        <v>2023</v>
      </c>
      <c r="C50" s="4" t="s">
        <v>47</v>
      </c>
      <c r="D50" s="4" t="s">
        <v>10</v>
      </c>
      <c r="E50" s="6">
        <v>3.4067263239619532</v>
      </c>
      <c r="F50" s="9">
        <v>74181.22</v>
      </c>
      <c r="G50" s="9">
        <v>1399806.25</v>
      </c>
      <c r="H50" s="12" t="s">
        <v>69</v>
      </c>
      <c r="I50" s="5" t="s">
        <v>23</v>
      </c>
      <c r="J50" s="6">
        <f t="shared" ca="1" si="3"/>
        <v>3.3193101224562525</v>
      </c>
      <c r="K50" s="7">
        <f t="shared" ca="1" si="0"/>
        <v>1186591</v>
      </c>
      <c r="L50" s="8">
        <f t="shared" ca="1" si="5"/>
        <v>14</v>
      </c>
      <c r="M50" s="7">
        <f t="shared" ca="1" si="1"/>
        <v>15192646</v>
      </c>
      <c r="N50" s="6">
        <f ca="1">IFERROR(__xludf.DUMMYFUNCTION("""COMPUTED_VALUE"""),3.9)</f>
        <v>3.9</v>
      </c>
      <c r="O50" s="4">
        <f ca="1">IFERROR(__xludf.DUMMYFUNCTION("""COMPUTED_VALUE"""),3738225)</f>
        <v>3738225</v>
      </c>
      <c r="P50" s="4">
        <f ca="1">IFERROR(__xludf.DUMMYFUNCTION("""COMPUTED_VALUE"""),219)</f>
        <v>219</v>
      </c>
      <c r="Q50" s="4">
        <f ca="1">IFERROR(__xludf.DUMMYFUNCTION("""COMPUTED_VALUE"""),222254121)</f>
        <v>222254121</v>
      </c>
    </row>
    <row r="51" spans="1:17" ht="15.75" customHeight="1" x14ac:dyDescent="0.25">
      <c r="A51" s="4">
        <v>7615</v>
      </c>
      <c r="B51" s="4">
        <v>2017</v>
      </c>
      <c r="C51" s="4" t="s">
        <v>34</v>
      </c>
      <c r="D51" s="4" t="s">
        <v>71</v>
      </c>
      <c r="E51" s="6">
        <v>2.5982871213724863</v>
      </c>
      <c r="F51" s="9">
        <v>66011.28</v>
      </c>
      <c r="G51" s="9">
        <v>1557773.9</v>
      </c>
      <c r="M51" s="7"/>
      <c r="N51" s="6">
        <f ca="1">IFERROR(__xludf.DUMMYFUNCTION("""COMPUTED_VALUE"""),3.9)</f>
        <v>3.9</v>
      </c>
      <c r="O51" s="4">
        <f ca="1">IFERROR(__xludf.DUMMYFUNCTION("""COMPUTED_VALUE"""),3738225)</f>
        <v>3738225</v>
      </c>
      <c r="P51" s="4">
        <f ca="1">IFERROR(__xludf.DUMMYFUNCTION("""COMPUTED_VALUE"""),219)</f>
        <v>219</v>
      </c>
      <c r="Q51" s="4">
        <f ca="1">IFERROR(__xludf.DUMMYFUNCTION("""COMPUTED_VALUE"""),222254121)</f>
        <v>222254121</v>
      </c>
    </row>
    <row r="52" spans="1:17" ht="15.75" customHeight="1" x14ac:dyDescent="0.25">
      <c r="A52" s="4">
        <v>7615</v>
      </c>
      <c r="B52" s="4">
        <v>2018</v>
      </c>
      <c r="C52" s="4" t="s">
        <v>34</v>
      </c>
      <c r="D52" s="4" t="s">
        <v>71</v>
      </c>
      <c r="E52" s="6">
        <v>2.2430219299371741</v>
      </c>
      <c r="F52" s="9">
        <v>66487.75</v>
      </c>
      <c r="G52" s="9">
        <v>1558049.53</v>
      </c>
      <c r="M52" s="7"/>
      <c r="N52" s="6">
        <f ca="1">IFERROR(__xludf.DUMMYFUNCTION("""COMPUTED_VALUE"""),3.9)</f>
        <v>3.9</v>
      </c>
      <c r="O52" s="4">
        <f ca="1">IFERROR(__xludf.DUMMYFUNCTION("""COMPUTED_VALUE"""),3738225)</f>
        <v>3738225</v>
      </c>
      <c r="P52" s="4">
        <f ca="1">IFERROR(__xludf.DUMMYFUNCTION("""COMPUTED_VALUE"""),219)</f>
        <v>219</v>
      </c>
      <c r="Q52" s="4">
        <f ca="1">IFERROR(__xludf.DUMMYFUNCTION("""COMPUTED_VALUE"""),222254121)</f>
        <v>222254121</v>
      </c>
    </row>
    <row r="53" spans="1:17" ht="15.75" customHeight="1" x14ac:dyDescent="0.25">
      <c r="A53" s="4">
        <v>7615</v>
      </c>
      <c r="B53" s="4">
        <v>2019</v>
      </c>
      <c r="C53" s="4" t="s">
        <v>34</v>
      </c>
      <c r="D53" s="4" t="s">
        <v>71</v>
      </c>
      <c r="E53" s="6">
        <v>1.8335097999291079</v>
      </c>
      <c r="F53" s="9">
        <v>66872.55</v>
      </c>
      <c r="G53" s="9">
        <v>1547373.37</v>
      </c>
      <c r="M53" s="7"/>
      <c r="N53" s="6">
        <f ca="1">IFERROR(__xludf.DUMMYFUNCTION("""COMPUTED_VALUE"""),3.9)</f>
        <v>3.9</v>
      </c>
      <c r="O53" s="4">
        <f ca="1">IFERROR(__xludf.DUMMYFUNCTION("""COMPUTED_VALUE"""),3738225)</f>
        <v>3738225</v>
      </c>
      <c r="P53" s="4">
        <f ca="1">IFERROR(__xludf.DUMMYFUNCTION("""COMPUTED_VALUE"""),219)</f>
        <v>219</v>
      </c>
      <c r="Q53" s="4">
        <f ca="1">IFERROR(__xludf.DUMMYFUNCTION("""COMPUTED_VALUE"""),222254121)</f>
        <v>222254121</v>
      </c>
    </row>
    <row r="54" spans="1:17" ht="15.75" customHeight="1" x14ac:dyDescent="0.25">
      <c r="A54" s="4">
        <v>7615</v>
      </c>
      <c r="B54" s="4">
        <v>2020</v>
      </c>
      <c r="C54" s="4" t="s">
        <v>34</v>
      </c>
      <c r="D54" s="4" t="s">
        <v>71</v>
      </c>
      <c r="E54" s="6">
        <v>2.0216007982478468</v>
      </c>
      <c r="F54" s="9">
        <v>67839.81</v>
      </c>
      <c r="G54" s="9">
        <v>1520577.4</v>
      </c>
      <c r="M54" s="7"/>
      <c r="N54" s="6">
        <f ca="1">IFERROR(__xludf.DUMMYFUNCTION("""COMPUTED_VALUE"""),3.9)</f>
        <v>3.9</v>
      </c>
      <c r="O54" s="4">
        <f ca="1">IFERROR(__xludf.DUMMYFUNCTION("""COMPUTED_VALUE"""),3738225)</f>
        <v>3738225</v>
      </c>
      <c r="P54" s="4">
        <f ca="1">IFERROR(__xludf.DUMMYFUNCTION("""COMPUTED_VALUE"""),219)</f>
        <v>219</v>
      </c>
      <c r="Q54" s="4">
        <f ca="1">IFERROR(__xludf.DUMMYFUNCTION("""COMPUTED_VALUE"""),222254121)</f>
        <v>222254121</v>
      </c>
    </row>
    <row r="55" spans="1:17" ht="15.75" customHeight="1" x14ac:dyDescent="0.25">
      <c r="A55" s="4">
        <v>7615</v>
      </c>
      <c r="B55" s="4">
        <v>2021</v>
      </c>
      <c r="C55" s="4" t="s">
        <v>34</v>
      </c>
      <c r="D55" s="4" t="s">
        <v>71</v>
      </c>
      <c r="E55" s="6">
        <v>1.8268964634717522</v>
      </c>
      <c r="F55" s="9">
        <v>68765.06</v>
      </c>
      <c r="G55" s="9">
        <v>1586780.56</v>
      </c>
      <c r="M55" s="7"/>
      <c r="N55" s="6">
        <f ca="1">IFERROR(__xludf.DUMMYFUNCTION("""COMPUTED_VALUE"""),3.9)</f>
        <v>3.9</v>
      </c>
      <c r="O55" s="4">
        <f ca="1">IFERROR(__xludf.DUMMYFUNCTION("""COMPUTED_VALUE"""),3738225)</f>
        <v>3738225</v>
      </c>
      <c r="P55" s="4">
        <f ca="1">IFERROR(__xludf.DUMMYFUNCTION("""COMPUTED_VALUE"""),219)</f>
        <v>219</v>
      </c>
      <c r="Q55" s="4">
        <f ca="1">IFERROR(__xludf.DUMMYFUNCTION("""COMPUTED_VALUE"""),222254121)</f>
        <v>222254121</v>
      </c>
    </row>
    <row r="56" spans="1:17" ht="15.75" customHeight="1" x14ac:dyDescent="0.25">
      <c r="A56" s="4">
        <v>7615</v>
      </c>
      <c r="B56" s="4">
        <v>2022</v>
      </c>
      <c r="C56" s="4" t="s">
        <v>34</v>
      </c>
      <c r="D56" s="4" t="s">
        <v>71</v>
      </c>
      <c r="E56" s="6">
        <v>2.0921158006237444</v>
      </c>
      <c r="F56" s="9">
        <v>69139.33</v>
      </c>
      <c r="G56" s="9">
        <v>1682052.86</v>
      </c>
      <c r="M56" s="7"/>
      <c r="N56" s="6">
        <f ca="1">IFERROR(__xludf.DUMMYFUNCTION("""COMPUTED_VALUE"""),3.9)</f>
        <v>3.9</v>
      </c>
      <c r="O56" s="4">
        <f ca="1">IFERROR(__xludf.DUMMYFUNCTION("""COMPUTED_VALUE"""),3738225)</f>
        <v>3738225</v>
      </c>
      <c r="P56" s="4">
        <f ca="1">IFERROR(__xludf.DUMMYFUNCTION("""COMPUTED_VALUE"""),219)</f>
        <v>219</v>
      </c>
      <c r="Q56" s="4">
        <f ca="1">IFERROR(__xludf.DUMMYFUNCTION("""COMPUTED_VALUE"""),222254121)</f>
        <v>222254121</v>
      </c>
    </row>
    <row r="57" spans="1:17" ht="15.75" customHeight="1" x14ac:dyDescent="0.25">
      <c r="A57" s="4">
        <v>7615</v>
      </c>
      <c r="B57" s="4">
        <v>2023</v>
      </c>
      <c r="C57" s="4" t="s">
        <v>34</v>
      </c>
      <c r="D57" s="4" t="s">
        <v>71</v>
      </c>
      <c r="E57" s="6">
        <v>2.2698282982526798</v>
      </c>
      <c r="F57" s="9">
        <v>69244.759999999995</v>
      </c>
      <c r="G57" s="9">
        <v>1681260.5</v>
      </c>
      <c r="M57" s="7"/>
      <c r="N57" s="6">
        <f ca="1">IFERROR(__xludf.DUMMYFUNCTION("""COMPUTED_VALUE"""),3.9)</f>
        <v>3.9</v>
      </c>
      <c r="O57" s="4">
        <f ca="1">IFERROR(__xludf.DUMMYFUNCTION("""COMPUTED_VALUE"""),2833382)</f>
        <v>2833382</v>
      </c>
      <c r="P57" s="4">
        <f ca="1">IFERROR(__xludf.DUMMYFUNCTION("""COMPUTED_VALUE"""),204)</f>
        <v>204</v>
      </c>
      <c r="Q57" s="4">
        <f ca="1">IFERROR(__xludf.DUMMYFUNCTION("""COMPUTED_VALUE"""),286490460)</f>
        <v>286490460</v>
      </c>
    </row>
    <row r="58" spans="1:17" ht="15.75" customHeight="1" x14ac:dyDescent="0.25">
      <c r="A58" s="4">
        <v>946</v>
      </c>
      <c r="B58" s="4">
        <v>2017</v>
      </c>
      <c r="C58" s="4" t="s">
        <v>38</v>
      </c>
      <c r="D58" s="4" t="s">
        <v>71</v>
      </c>
      <c r="E58" s="6">
        <v>2.5248331514873792</v>
      </c>
      <c r="F58" s="9">
        <v>84218.65</v>
      </c>
      <c r="G58" s="9">
        <v>1204004.6200000001</v>
      </c>
      <c r="M58" s="7"/>
      <c r="N58" s="6">
        <f ca="1">IFERROR(__xludf.DUMMYFUNCTION("""COMPUTED_VALUE"""),3.9)</f>
        <v>3.9</v>
      </c>
      <c r="O58" s="4">
        <f ca="1">IFERROR(__xludf.DUMMYFUNCTION("""COMPUTED_VALUE"""),2833382)</f>
        <v>2833382</v>
      </c>
      <c r="P58" s="4">
        <f ca="1">IFERROR(__xludf.DUMMYFUNCTION("""COMPUTED_VALUE"""),204)</f>
        <v>204</v>
      </c>
      <c r="Q58" s="4">
        <f ca="1">IFERROR(__xludf.DUMMYFUNCTION("""COMPUTED_VALUE"""),286490460)</f>
        <v>286490460</v>
      </c>
    </row>
    <row r="59" spans="1:17" ht="15.75" customHeight="1" x14ac:dyDescent="0.25">
      <c r="A59" s="4">
        <v>946</v>
      </c>
      <c r="B59" s="4">
        <v>2018</v>
      </c>
      <c r="C59" s="4" t="s">
        <v>38</v>
      </c>
      <c r="D59" s="4" t="s">
        <v>71</v>
      </c>
      <c r="E59" s="6">
        <v>2.118137923581338</v>
      </c>
      <c r="F59" s="9">
        <v>84327.27</v>
      </c>
      <c r="G59" s="9">
        <v>1217685.8799999999</v>
      </c>
      <c r="M59" s="7"/>
      <c r="N59" s="6">
        <f ca="1">IFERROR(__xludf.DUMMYFUNCTION("""COMPUTED_VALUE"""),3.9)</f>
        <v>3.9</v>
      </c>
      <c r="O59" s="4">
        <f ca="1">IFERROR(__xludf.DUMMYFUNCTION("""COMPUTED_VALUE"""),2833382)</f>
        <v>2833382</v>
      </c>
      <c r="P59" s="4">
        <f ca="1">IFERROR(__xludf.DUMMYFUNCTION("""COMPUTED_VALUE"""),204)</f>
        <v>204</v>
      </c>
      <c r="Q59" s="4">
        <f ca="1">IFERROR(__xludf.DUMMYFUNCTION("""COMPUTED_VALUE"""),286490460)</f>
        <v>286490460</v>
      </c>
    </row>
    <row r="60" spans="1:17" ht="15.75" customHeight="1" x14ac:dyDescent="0.25">
      <c r="A60" s="4">
        <v>946</v>
      </c>
      <c r="B60" s="4">
        <v>2019</v>
      </c>
      <c r="C60" s="4" t="s">
        <v>38</v>
      </c>
      <c r="D60" s="4" t="s">
        <v>71</v>
      </c>
      <c r="E60" s="6">
        <v>2.4809559775809151</v>
      </c>
      <c r="F60" s="9">
        <v>84428.17</v>
      </c>
      <c r="G60" s="9">
        <v>1325557.1499999999</v>
      </c>
      <c r="M60" s="7"/>
      <c r="N60" s="6">
        <f ca="1">IFERROR(__xludf.DUMMYFUNCTION("""COMPUTED_VALUE"""),3.9)</f>
        <v>3.9</v>
      </c>
      <c r="O60" s="4">
        <f ca="1">IFERROR(__xludf.DUMMYFUNCTION("""COMPUTED_VALUE"""),2833382)</f>
        <v>2833382</v>
      </c>
      <c r="P60" s="4">
        <f ca="1">IFERROR(__xludf.DUMMYFUNCTION("""COMPUTED_VALUE"""),204)</f>
        <v>204</v>
      </c>
      <c r="Q60" s="4">
        <f ca="1">IFERROR(__xludf.DUMMYFUNCTION("""COMPUTED_VALUE"""),286490460)</f>
        <v>286490460</v>
      </c>
    </row>
    <row r="61" spans="1:17" ht="15.75" customHeight="1" x14ac:dyDescent="0.25">
      <c r="A61" s="4">
        <v>946</v>
      </c>
      <c r="B61" s="4">
        <v>2020</v>
      </c>
      <c r="C61" s="4" t="s">
        <v>38</v>
      </c>
      <c r="D61" s="4" t="s">
        <v>71</v>
      </c>
      <c r="E61" s="6">
        <v>2.9062803572488329</v>
      </c>
      <c r="F61" s="9">
        <v>84787.18</v>
      </c>
      <c r="G61" s="9">
        <v>1197763.8500000001</v>
      </c>
      <c r="M61" s="7"/>
      <c r="N61" s="6">
        <f ca="1">IFERROR(__xludf.DUMMYFUNCTION("""COMPUTED_VALUE"""),3.9)</f>
        <v>3.9</v>
      </c>
      <c r="O61" s="4">
        <f ca="1">IFERROR(__xludf.DUMMYFUNCTION("""COMPUTED_VALUE"""),2833382)</f>
        <v>2833382</v>
      </c>
      <c r="P61" s="4">
        <f ca="1">IFERROR(__xludf.DUMMYFUNCTION("""COMPUTED_VALUE"""),204)</f>
        <v>204</v>
      </c>
      <c r="Q61" s="4">
        <f ca="1">IFERROR(__xludf.DUMMYFUNCTION("""COMPUTED_VALUE"""),286490460)</f>
        <v>286490460</v>
      </c>
    </row>
    <row r="62" spans="1:17" ht="15.75" customHeight="1" x14ac:dyDescent="0.25">
      <c r="A62" s="4">
        <v>946</v>
      </c>
      <c r="B62" s="4">
        <v>2021</v>
      </c>
      <c r="C62" s="4" t="s">
        <v>38</v>
      </c>
      <c r="D62" s="4" t="s">
        <v>71</v>
      </c>
      <c r="E62" s="6">
        <v>2.6485658462016133</v>
      </c>
      <c r="F62" s="9">
        <v>85367.05</v>
      </c>
      <c r="G62" s="9">
        <v>1171062.3</v>
      </c>
      <c r="M62" s="7"/>
      <c r="N62" s="6">
        <f ca="1">IFERROR(__xludf.DUMMYFUNCTION("""COMPUTED_VALUE"""),3.9)</f>
        <v>3.9</v>
      </c>
      <c r="O62" s="4">
        <f ca="1">IFERROR(__xludf.DUMMYFUNCTION("""COMPUTED_VALUE"""),2833382)</f>
        <v>2833382</v>
      </c>
      <c r="P62" s="4">
        <f ca="1">IFERROR(__xludf.DUMMYFUNCTION("""COMPUTED_VALUE"""),204)</f>
        <v>204</v>
      </c>
      <c r="Q62" s="4">
        <f ca="1">IFERROR(__xludf.DUMMYFUNCTION("""COMPUTED_VALUE"""),286490460)</f>
        <v>286490460</v>
      </c>
    </row>
    <row r="63" spans="1:17" ht="15.75" customHeight="1" x14ac:dyDescent="0.25">
      <c r="A63" s="4">
        <v>946</v>
      </c>
      <c r="B63" s="4">
        <v>2022</v>
      </c>
      <c r="C63" s="4" t="s">
        <v>38</v>
      </c>
      <c r="D63" s="4" t="s">
        <v>71</v>
      </c>
      <c r="E63" s="6">
        <v>2.8545375283651531</v>
      </c>
      <c r="F63" s="9">
        <v>86340.64</v>
      </c>
      <c r="G63" s="9">
        <v>1156799.8500000001</v>
      </c>
      <c r="M63" s="7"/>
      <c r="N63" s="6">
        <f ca="1">IFERROR(__xludf.DUMMYFUNCTION("""COMPUTED_VALUE"""),3.9)</f>
        <v>3.9</v>
      </c>
      <c r="O63" s="4">
        <f ca="1">IFERROR(__xludf.DUMMYFUNCTION("""COMPUTED_VALUE"""),2833382)</f>
        <v>2833382</v>
      </c>
      <c r="P63" s="4">
        <f ca="1">IFERROR(__xludf.DUMMYFUNCTION("""COMPUTED_VALUE"""),204)</f>
        <v>204</v>
      </c>
      <c r="Q63" s="4">
        <f ca="1">IFERROR(__xludf.DUMMYFUNCTION("""COMPUTED_VALUE"""),286490460)</f>
        <v>286490460</v>
      </c>
    </row>
    <row r="64" spans="1:17" ht="15.75" customHeight="1" x14ac:dyDescent="0.25">
      <c r="A64" s="4">
        <v>946</v>
      </c>
      <c r="B64" s="4">
        <v>2023</v>
      </c>
      <c r="C64" s="4" t="s">
        <v>38</v>
      </c>
      <c r="D64" s="4" t="s">
        <v>71</v>
      </c>
      <c r="E64" s="6">
        <v>2.4759980582517827</v>
      </c>
      <c r="F64" s="9">
        <v>87086.75</v>
      </c>
      <c r="G64" s="9">
        <v>1195784.8500000001</v>
      </c>
      <c r="M64" s="7"/>
      <c r="N64" s="6">
        <f ca="1">IFERROR(__xludf.DUMMYFUNCTION("""COMPUTED_VALUE"""),3.9)</f>
        <v>3.9</v>
      </c>
      <c r="O64" s="4">
        <f ca="1">IFERROR(__xludf.DUMMYFUNCTION("""COMPUTED_VALUE"""),4371443)</f>
        <v>4371443</v>
      </c>
      <c r="P64" s="4">
        <f ca="1">IFERROR(__xludf.DUMMYFUNCTION("""COMPUTED_VALUE"""),182)</f>
        <v>182</v>
      </c>
      <c r="Q64" s="4">
        <f ca="1">IFERROR(__xludf.DUMMYFUNCTION("""COMPUTED_VALUE"""),345579598)</f>
        <v>345579598</v>
      </c>
    </row>
    <row r="65" spans="1:17" ht="15.75" customHeight="1" x14ac:dyDescent="0.25">
      <c r="A65" s="4">
        <v>2075</v>
      </c>
      <c r="B65" s="4">
        <v>2017</v>
      </c>
      <c r="C65" s="4" t="s">
        <v>65</v>
      </c>
      <c r="D65" s="4" t="s">
        <v>71</v>
      </c>
      <c r="E65" s="6">
        <v>3.0792953411895692</v>
      </c>
      <c r="F65" s="9">
        <v>97724.75</v>
      </c>
      <c r="G65" s="9">
        <v>784508.56</v>
      </c>
      <c r="M65" s="7"/>
      <c r="N65" s="6">
        <f ca="1">IFERROR(__xludf.DUMMYFUNCTION("""COMPUTED_VALUE"""),3.9)</f>
        <v>3.9</v>
      </c>
      <c r="O65" s="4">
        <f ca="1">IFERROR(__xludf.DUMMYFUNCTION("""COMPUTED_VALUE"""),4371443)</f>
        <v>4371443</v>
      </c>
      <c r="P65" s="4">
        <f ca="1">IFERROR(__xludf.DUMMYFUNCTION("""COMPUTED_VALUE"""),182)</f>
        <v>182</v>
      </c>
      <c r="Q65" s="4">
        <f ca="1">IFERROR(__xludf.DUMMYFUNCTION("""COMPUTED_VALUE"""),345579598)</f>
        <v>345579598</v>
      </c>
    </row>
    <row r="66" spans="1:17" ht="15.75" customHeight="1" x14ac:dyDescent="0.25">
      <c r="A66" s="4">
        <v>2075</v>
      </c>
      <c r="B66" s="4">
        <v>2018</v>
      </c>
      <c r="C66" s="4" t="s">
        <v>65</v>
      </c>
      <c r="D66" s="4" t="s">
        <v>71</v>
      </c>
      <c r="E66" s="6">
        <v>2.5970818456799019</v>
      </c>
      <c r="F66" s="9">
        <v>98042.35</v>
      </c>
      <c r="G66" s="9">
        <v>796772.97</v>
      </c>
      <c r="M66" s="7"/>
      <c r="N66" s="6">
        <f ca="1">IFERROR(__xludf.DUMMYFUNCTION("""COMPUTED_VALUE"""),3.9)</f>
        <v>3.9</v>
      </c>
      <c r="O66" s="4">
        <f ca="1">IFERROR(__xludf.DUMMYFUNCTION("""COMPUTED_VALUE"""),4371443)</f>
        <v>4371443</v>
      </c>
      <c r="P66" s="4">
        <f ca="1">IFERROR(__xludf.DUMMYFUNCTION("""COMPUTED_VALUE"""),182)</f>
        <v>182</v>
      </c>
      <c r="Q66" s="4">
        <f ca="1">IFERROR(__xludf.DUMMYFUNCTION("""COMPUTED_VALUE"""),345579598)</f>
        <v>345579598</v>
      </c>
    </row>
    <row r="67" spans="1:17" ht="15.75" customHeight="1" x14ac:dyDescent="0.25">
      <c r="A67" s="4">
        <v>2075</v>
      </c>
      <c r="B67" s="4">
        <v>2019</v>
      </c>
      <c r="C67" s="4" t="s">
        <v>65</v>
      </c>
      <c r="D67" s="4" t="s">
        <v>71</v>
      </c>
      <c r="E67" s="6">
        <v>2.9665384183837666</v>
      </c>
      <c r="F67" s="9">
        <v>98383.35</v>
      </c>
      <c r="G67" s="9">
        <v>881603.1</v>
      </c>
      <c r="M67" s="7"/>
      <c r="N67" s="6">
        <f ca="1">IFERROR(__xludf.DUMMYFUNCTION("""COMPUTED_VALUE"""),3.9)</f>
        <v>3.9</v>
      </c>
      <c r="O67" s="4">
        <f ca="1">IFERROR(__xludf.DUMMYFUNCTION("""COMPUTED_VALUE"""),4371443)</f>
        <v>4371443</v>
      </c>
      <c r="P67" s="4">
        <f ca="1">IFERROR(__xludf.DUMMYFUNCTION("""COMPUTED_VALUE"""),182)</f>
        <v>182</v>
      </c>
      <c r="Q67" s="4">
        <f ca="1">IFERROR(__xludf.DUMMYFUNCTION("""COMPUTED_VALUE"""),345579598)</f>
        <v>345579598</v>
      </c>
    </row>
    <row r="68" spans="1:17" ht="15.75" customHeight="1" x14ac:dyDescent="0.25">
      <c r="A68" s="4">
        <v>2075</v>
      </c>
      <c r="B68" s="4">
        <v>2020</v>
      </c>
      <c r="C68" s="4" t="s">
        <v>65</v>
      </c>
      <c r="D68" s="4" t="s">
        <v>71</v>
      </c>
      <c r="E68" s="6">
        <v>3.1013022299697077</v>
      </c>
      <c r="F68" s="9">
        <v>98515.95</v>
      </c>
      <c r="G68" s="9">
        <v>1059844.8600000001</v>
      </c>
      <c r="M68" s="7"/>
      <c r="N68" s="6">
        <f ca="1">IFERROR(__xludf.DUMMYFUNCTION("""COMPUTED_VALUE"""),3.9)</f>
        <v>3.9</v>
      </c>
      <c r="O68" s="4">
        <f ca="1">IFERROR(__xludf.DUMMYFUNCTION("""COMPUTED_VALUE"""),4371443)</f>
        <v>4371443</v>
      </c>
      <c r="P68" s="4">
        <f ca="1">IFERROR(__xludf.DUMMYFUNCTION("""COMPUTED_VALUE"""),182)</f>
        <v>182</v>
      </c>
      <c r="Q68" s="4">
        <f ca="1">IFERROR(__xludf.DUMMYFUNCTION("""COMPUTED_VALUE"""),345579598)</f>
        <v>345579598</v>
      </c>
    </row>
    <row r="69" spans="1:17" ht="15.75" customHeight="1" x14ac:dyDescent="0.25">
      <c r="A69" s="4">
        <v>2075</v>
      </c>
      <c r="B69" s="4">
        <v>2021</v>
      </c>
      <c r="C69" s="4" t="s">
        <v>65</v>
      </c>
      <c r="D69" s="4" t="s">
        <v>71</v>
      </c>
      <c r="E69" s="6">
        <v>2.9353158584451711</v>
      </c>
      <c r="F69" s="9">
        <v>98666.25</v>
      </c>
      <c r="G69" s="9">
        <v>1033238.9</v>
      </c>
      <c r="M69" s="7"/>
      <c r="N69" s="6">
        <f ca="1">IFERROR(__xludf.DUMMYFUNCTION("""COMPUTED_VALUE"""),3.9)</f>
        <v>3.9</v>
      </c>
      <c r="O69" s="4">
        <f ca="1">IFERROR(__xludf.DUMMYFUNCTION("""COMPUTED_VALUE"""),4371443)</f>
        <v>4371443</v>
      </c>
      <c r="P69" s="4">
        <f ca="1">IFERROR(__xludf.DUMMYFUNCTION("""COMPUTED_VALUE"""),182)</f>
        <v>182</v>
      </c>
      <c r="Q69" s="4">
        <f ca="1">IFERROR(__xludf.DUMMYFUNCTION("""COMPUTED_VALUE"""),345579598)</f>
        <v>345579598</v>
      </c>
    </row>
    <row r="70" spans="1:17" ht="15.75" customHeight="1" x14ac:dyDescent="0.25">
      <c r="A70" s="4">
        <v>2075</v>
      </c>
      <c r="B70" s="4">
        <v>2022</v>
      </c>
      <c r="C70" s="4" t="s">
        <v>65</v>
      </c>
      <c r="D70" s="4" t="s">
        <v>71</v>
      </c>
      <c r="E70" s="6">
        <v>2.5956749804096906</v>
      </c>
      <c r="F70" s="9">
        <v>99587.01</v>
      </c>
      <c r="G70" s="9">
        <v>1053131.77</v>
      </c>
      <c r="M70" s="7"/>
      <c r="N70" s="6">
        <f ca="1">IFERROR(__xludf.DUMMYFUNCTION("""COMPUTED_VALUE"""),3.9)</f>
        <v>3.9</v>
      </c>
      <c r="O70" s="4">
        <f ca="1">IFERROR(__xludf.DUMMYFUNCTION("""COMPUTED_VALUE"""),4371443)</f>
        <v>4371443</v>
      </c>
      <c r="P70" s="4">
        <f ca="1">IFERROR(__xludf.DUMMYFUNCTION("""COMPUTED_VALUE"""),182)</f>
        <v>182</v>
      </c>
      <c r="Q70" s="4">
        <f ca="1">IFERROR(__xludf.DUMMYFUNCTION("""COMPUTED_VALUE"""),345579598)</f>
        <v>345579598</v>
      </c>
    </row>
    <row r="71" spans="1:17" ht="15.75" customHeight="1" x14ac:dyDescent="0.25">
      <c r="A71" s="4">
        <v>2075</v>
      </c>
      <c r="B71" s="4">
        <v>2023</v>
      </c>
      <c r="C71" s="4" t="s">
        <v>65</v>
      </c>
      <c r="D71" s="4" t="s">
        <v>71</v>
      </c>
      <c r="E71" s="6">
        <v>2.5586013904876781</v>
      </c>
      <c r="F71" s="9">
        <v>99817.2</v>
      </c>
      <c r="G71" s="9">
        <v>1188517.99</v>
      </c>
      <c r="M71" s="7"/>
      <c r="N71" s="6">
        <f ca="1">IFERROR(__xludf.DUMMYFUNCTION("""COMPUTED_VALUE"""),3.8)</f>
        <v>3.8</v>
      </c>
      <c r="O71" s="4">
        <f ca="1">IFERROR(__xludf.DUMMYFUNCTION("""COMPUTED_VALUE"""),7257170)</f>
        <v>7257170</v>
      </c>
      <c r="P71" s="4">
        <f ca="1">IFERROR(__xludf.DUMMYFUNCTION("""COMPUTED_VALUE"""),158)</f>
        <v>158</v>
      </c>
      <c r="Q71" s="4">
        <f ca="1">IFERROR(__xludf.DUMMYFUNCTION("""COMPUTED_VALUE"""),260568228)</f>
        <v>260568228</v>
      </c>
    </row>
    <row r="72" spans="1:17" ht="15.75" customHeight="1" x14ac:dyDescent="0.25">
      <c r="A72" s="4">
        <v>8075</v>
      </c>
      <c r="B72" s="4">
        <v>2017</v>
      </c>
      <c r="C72" s="4" t="s">
        <v>68</v>
      </c>
      <c r="D72" s="4" t="s">
        <v>71</v>
      </c>
      <c r="E72" s="6">
        <v>4.1965177738420181</v>
      </c>
      <c r="F72" s="9">
        <v>5511.18</v>
      </c>
      <c r="G72" s="9">
        <v>400719.2</v>
      </c>
      <c r="M72" s="7"/>
      <c r="N72" s="6">
        <f ca="1">IFERROR(__xludf.DUMMYFUNCTION("""COMPUTED_VALUE"""),3.8)</f>
        <v>3.8</v>
      </c>
      <c r="O72" s="4">
        <f ca="1">IFERROR(__xludf.DUMMYFUNCTION("""COMPUTED_VALUE"""),7257170)</f>
        <v>7257170</v>
      </c>
      <c r="P72" s="4">
        <f ca="1">IFERROR(__xludf.DUMMYFUNCTION("""COMPUTED_VALUE"""),158)</f>
        <v>158</v>
      </c>
      <c r="Q72" s="4">
        <f ca="1">IFERROR(__xludf.DUMMYFUNCTION("""COMPUTED_VALUE"""),260568228)</f>
        <v>260568228</v>
      </c>
    </row>
    <row r="73" spans="1:17" ht="15.75" customHeight="1" x14ac:dyDescent="0.25">
      <c r="A73" s="4">
        <v>8075</v>
      </c>
      <c r="B73" s="4">
        <v>2018</v>
      </c>
      <c r="C73" s="4" t="s">
        <v>68</v>
      </c>
      <c r="D73" s="4" t="s">
        <v>71</v>
      </c>
      <c r="E73" s="6">
        <v>3.7941766918355775</v>
      </c>
      <c r="F73" s="9">
        <v>5638.3</v>
      </c>
      <c r="G73" s="9">
        <v>418206.99</v>
      </c>
      <c r="M73" s="7"/>
      <c r="N73" s="6">
        <f ca="1">IFERROR(__xludf.DUMMYFUNCTION("""COMPUTED_VALUE"""),3.8)</f>
        <v>3.8</v>
      </c>
      <c r="O73" s="4">
        <f ca="1">IFERROR(__xludf.DUMMYFUNCTION("""COMPUTED_VALUE"""),7257170)</f>
        <v>7257170</v>
      </c>
      <c r="P73" s="4">
        <f ca="1">IFERROR(__xludf.DUMMYFUNCTION("""COMPUTED_VALUE"""),158)</f>
        <v>158</v>
      </c>
      <c r="Q73" s="4">
        <f ca="1">IFERROR(__xludf.DUMMYFUNCTION("""COMPUTED_VALUE"""),260568228)</f>
        <v>260568228</v>
      </c>
    </row>
    <row r="74" spans="1:17" ht="15.75" customHeight="1" x14ac:dyDescent="0.25">
      <c r="A74" s="4">
        <v>8075</v>
      </c>
      <c r="B74" s="4">
        <v>2019</v>
      </c>
      <c r="C74" s="4" t="s">
        <v>68</v>
      </c>
      <c r="D74" s="4" t="s">
        <v>71</v>
      </c>
      <c r="E74" s="6">
        <v>4.1456805634099085</v>
      </c>
      <c r="F74" s="9">
        <v>5750.48</v>
      </c>
      <c r="G74" s="9">
        <v>584509.93999999994</v>
      </c>
      <c r="M74" s="7"/>
      <c r="N74" s="6">
        <f ca="1">IFERROR(__xludf.DUMMYFUNCTION("""COMPUTED_VALUE"""),3.8)</f>
        <v>3.8</v>
      </c>
      <c r="O74" s="4">
        <f ca="1">IFERROR(__xludf.DUMMYFUNCTION("""COMPUTED_VALUE"""),7257170)</f>
        <v>7257170</v>
      </c>
      <c r="P74" s="4">
        <f ca="1">IFERROR(__xludf.DUMMYFUNCTION("""COMPUTED_VALUE"""),158)</f>
        <v>158</v>
      </c>
      <c r="Q74" s="4">
        <f ca="1">IFERROR(__xludf.DUMMYFUNCTION("""COMPUTED_VALUE"""),260568228)</f>
        <v>260568228</v>
      </c>
    </row>
    <row r="75" spans="1:17" ht="15.75" customHeight="1" x14ac:dyDescent="0.25">
      <c r="A75" s="4">
        <v>8075</v>
      </c>
      <c r="B75" s="4">
        <v>2020</v>
      </c>
      <c r="C75" s="4" t="s">
        <v>68</v>
      </c>
      <c r="D75" s="4" t="s">
        <v>71</v>
      </c>
      <c r="E75" s="6">
        <v>4.2544750175257562</v>
      </c>
      <c r="F75" s="9">
        <v>6178.01</v>
      </c>
      <c r="G75" s="9">
        <v>569316.16</v>
      </c>
      <c r="M75" s="7"/>
      <c r="N75" s="6">
        <f ca="1">IFERROR(__xludf.DUMMYFUNCTION("""COMPUTED_VALUE"""),3.8)</f>
        <v>3.8</v>
      </c>
      <c r="O75" s="4">
        <f ca="1">IFERROR(__xludf.DUMMYFUNCTION("""COMPUTED_VALUE"""),7257170)</f>
        <v>7257170</v>
      </c>
      <c r="P75" s="4">
        <f ca="1">IFERROR(__xludf.DUMMYFUNCTION("""COMPUTED_VALUE"""),158)</f>
        <v>158</v>
      </c>
      <c r="Q75" s="4">
        <f ca="1">IFERROR(__xludf.DUMMYFUNCTION("""COMPUTED_VALUE"""),260568228)</f>
        <v>260568228</v>
      </c>
    </row>
    <row r="76" spans="1:17" ht="15.75" customHeight="1" x14ac:dyDescent="0.25">
      <c r="A76" s="4">
        <v>8075</v>
      </c>
      <c r="B76" s="4">
        <v>2021</v>
      </c>
      <c r="C76" s="4" t="s">
        <v>68</v>
      </c>
      <c r="D76" s="4" t="s">
        <v>71</v>
      </c>
      <c r="E76" s="6">
        <v>4.4601736348927696</v>
      </c>
      <c r="F76" s="9">
        <v>7079.09</v>
      </c>
      <c r="G76" s="9">
        <v>652999.11</v>
      </c>
      <c r="M76" s="7"/>
      <c r="N76" s="6">
        <f ca="1">IFERROR(__xludf.DUMMYFUNCTION("""COMPUTED_VALUE"""),3.8)</f>
        <v>3.8</v>
      </c>
      <c r="O76" s="4">
        <f ca="1">IFERROR(__xludf.DUMMYFUNCTION("""COMPUTED_VALUE"""),7257170)</f>
        <v>7257170</v>
      </c>
      <c r="P76" s="4">
        <f ca="1">IFERROR(__xludf.DUMMYFUNCTION("""COMPUTED_VALUE"""),158)</f>
        <v>158</v>
      </c>
      <c r="Q76" s="4">
        <f ca="1">IFERROR(__xludf.DUMMYFUNCTION("""COMPUTED_VALUE"""),260568228)</f>
        <v>260568228</v>
      </c>
    </row>
    <row r="77" spans="1:17" ht="15.75" customHeight="1" x14ac:dyDescent="0.25">
      <c r="A77" s="4">
        <v>8075</v>
      </c>
      <c r="B77" s="4">
        <v>2022</v>
      </c>
      <c r="C77" s="4" t="s">
        <v>68</v>
      </c>
      <c r="D77" s="4" t="s">
        <v>71</v>
      </c>
      <c r="E77" s="6">
        <v>4.4547629590324265</v>
      </c>
      <c r="F77" s="9">
        <v>7741.55</v>
      </c>
      <c r="G77" s="9">
        <v>832018.43</v>
      </c>
      <c r="M77" s="7"/>
      <c r="N77" s="6">
        <f ca="1">IFERROR(__xludf.DUMMYFUNCTION("""COMPUTED_VALUE"""),3.8)</f>
        <v>3.8</v>
      </c>
      <c r="O77" s="4">
        <f ca="1">IFERROR(__xludf.DUMMYFUNCTION("""COMPUTED_VALUE"""),7257170)</f>
        <v>7257170</v>
      </c>
      <c r="P77" s="4">
        <f ca="1">IFERROR(__xludf.DUMMYFUNCTION("""COMPUTED_VALUE"""),158)</f>
        <v>158</v>
      </c>
      <c r="Q77" s="4">
        <f ca="1">IFERROR(__xludf.DUMMYFUNCTION("""COMPUTED_VALUE"""),260568228)</f>
        <v>260568228</v>
      </c>
    </row>
    <row r="78" spans="1:17" ht="15.75" customHeight="1" x14ac:dyDescent="0.25">
      <c r="A78" s="4">
        <v>8075</v>
      </c>
      <c r="B78" s="4">
        <v>2023</v>
      </c>
      <c r="C78" s="4" t="s">
        <v>68</v>
      </c>
      <c r="D78" s="4" t="s">
        <v>71</v>
      </c>
      <c r="E78" s="6">
        <v>4.7695979454687585</v>
      </c>
      <c r="F78" s="9">
        <v>7856.64</v>
      </c>
      <c r="G78" s="9">
        <v>1011757.18</v>
      </c>
      <c r="M78" s="7"/>
      <c r="N78" s="6">
        <f ca="1">IFERROR(__xludf.DUMMYFUNCTION("""COMPUTED_VALUE"""),4.494263387306)</f>
        <v>4.4942633873059998</v>
      </c>
      <c r="O78" s="4">
        <f ca="1">IFERROR(__xludf.DUMMYFUNCTION("""COMPUTED_VALUE"""),279472)</f>
        <v>279472</v>
      </c>
      <c r="P78" s="4">
        <f ca="1">IFERROR(__xludf.DUMMYFUNCTION("""COMPUTED_VALUE"""),130)</f>
        <v>130</v>
      </c>
      <c r="Q78" s="4">
        <f ca="1">IFERROR(__xludf.DUMMYFUNCTION("""COMPUTED_VALUE"""),159937180)</f>
        <v>159937180</v>
      </c>
    </row>
    <row r="79" spans="1:17" ht="15.75" customHeight="1" x14ac:dyDescent="0.25">
      <c r="A79" s="4">
        <v>4332</v>
      </c>
      <c r="B79" s="4">
        <v>2017</v>
      </c>
      <c r="C79" s="4" t="s">
        <v>70</v>
      </c>
      <c r="D79" s="4" t="s">
        <v>71</v>
      </c>
      <c r="E79" s="6">
        <v>3.008884770572462</v>
      </c>
      <c r="F79" s="9">
        <v>45261.04</v>
      </c>
      <c r="G79" s="9">
        <v>3828807.84</v>
      </c>
      <c r="M79" s="7"/>
      <c r="N79" s="6">
        <f ca="1">IFERROR(__xludf.DUMMYFUNCTION("""COMPUTED_VALUE"""),4.494263387306)</f>
        <v>4.4942633873059998</v>
      </c>
      <c r="O79" s="4">
        <f ca="1">IFERROR(__xludf.DUMMYFUNCTION("""COMPUTED_VALUE"""),279472)</f>
        <v>279472</v>
      </c>
      <c r="P79" s="4">
        <f ca="1">IFERROR(__xludf.DUMMYFUNCTION("""COMPUTED_VALUE"""),130)</f>
        <v>130</v>
      </c>
      <c r="Q79" s="4">
        <f ca="1">IFERROR(__xludf.DUMMYFUNCTION("""COMPUTED_VALUE"""),159937180)</f>
        <v>159937180</v>
      </c>
    </row>
    <row r="80" spans="1:17" ht="15.75" customHeight="1" x14ac:dyDescent="0.25">
      <c r="A80" s="4">
        <v>4332</v>
      </c>
      <c r="B80" s="4">
        <v>2018</v>
      </c>
      <c r="C80" s="4" t="s">
        <v>70</v>
      </c>
      <c r="D80" s="4" t="s">
        <v>71</v>
      </c>
      <c r="E80" s="6">
        <v>2.7871035347687783</v>
      </c>
      <c r="F80" s="9">
        <v>45964.98</v>
      </c>
      <c r="G80" s="9">
        <v>3846993.67</v>
      </c>
      <c r="M80" s="7"/>
      <c r="N80" s="6">
        <f ca="1">IFERROR(__xludf.DUMMYFUNCTION("""COMPUTED_VALUE"""),4.494263387306)</f>
        <v>4.4942633873059998</v>
      </c>
      <c r="O80" s="4">
        <f ca="1">IFERROR(__xludf.DUMMYFUNCTION("""COMPUTED_VALUE"""),279472)</f>
        <v>279472</v>
      </c>
      <c r="P80" s="4">
        <f ca="1">IFERROR(__xludf.DUMMYFUNCTION("""COMPUTED_VALUE"""),130)</f>
        <v>130</v>
      </c>
      <c r="Q80" s="4">
        <f ca="1">IFERROR(__xludf.DUMMYFUNCTION("""COMPUTED_VALUE"""),159937180)</f>
        <v>159937180</v>
      </c>
    </row>
    <row r="81" spans="1:17" ht="15.75" customHeight="1" x14ac:dyDescent="0.25">
      <c r="A81" s="4">
        <v>4332</v>
      </c>
      <c r="B81" s="4">
        <v>2019</v>
      </c>
      <c r="C81" s="4" t="s">
        <v>70</v>
      </c>
      <c r="D81" s="4" t="s">
        <v>71</v>
      </c>
      <c r="E81" s="6">
        <v>3.0137614449367924</v>
      </c>
      <c r="F81" s="9">
        <v>46127.11</v>
      </c>
      <c r="G81" s="9">
        <v>3866713.87</v>
      </c>
      <c r="M81" s="7"/>
      <c r="N81" s="6">
        <f ca="1">IFERROR(__xludf.DUMMYFUNCTION("""COMPUTED_VALUE"""),4.494263387306)</f>
        <v>4.4942633873059998</v>
      </c>
      <c r="O81" s="4">
        <f ca="1">IFERROR(__xludf.DUMMYFUNCTION("""COMPUTED_VALUE"""),279472)</f>
        <v>279472</v>
      </c>
      <c r="P81" s="4">
        <f ca="1">IFERROR(__xludf.DUMMYFUNCTION("""COMPUTED_VALUE"""),130)</f>
        <v>130</v>
      </c>
      <c r="Q81" s="4">
        <f ca="1">IFERROR(__xludf.DUMMYFUNCTION("""COMPUTED_VALUE"""),159937180)</f>
        <v>159937180</v>
      </c>
    </row>
    <row r="82" spans="1:17" ht="15.75" customHeight="1" x14ac:dyDescent="0.25">
      <c r="A82" s="4">
        <v>4332</v>
      </c>
      <c r="B82" s="4">
        <v>2020</v>
      </c>
      <c r="C82" s="4" t="s">
        <v>70</v>
      </c>
      <c r="D82" s="4" t="s">
        <v>71</v>
      </c>
      <c r="E82" s="6">
        <v>3.3574470223810797</v>
      </c>
      <c r="F82" s="9">
        <v>46729.17</v>
      </c>
      <c r="G82" s="9">
        <v>3693928.6</v>
      </c>
      <c r="M82" s="7"/>
      <c r="N82" s="6">
        <f ca="1">IFERROR(__xludf.DUMMYFUNCTION("""COMPUTED_VALUE"""),4.494263387306)</f>
        <v>4.4942633873059998</v>
      </c>
      <c r="O82" s="4">
        <f ca="1">IFERROR(__xludf.DUMMYFUNCTION("""COMPUTED_VALUE"""),279472)</f>
        <v>279472</v>
      </c>
      <c r="P82" s="4">
        <f ca="1">IFERROR(__xludf.DUMMYFUNCTION("""COMPUTED_VALUE"""),130)</f>
        <v>130</v>
      </c>
      <c r="Q82" s="4">
        <f ca="1">IFERROR(__xludf.DUMMYFUNCTION("""COMPUTED_VALUE"""),159937180)</f>
        <v>159937180</v>
      </c>
    </row>
    <row r="83" spans="1:17" ht="15.75" customHeight="1" x14ac:dyDescent="0.25">
      <c r="A83" s="4">
        <v>4332</v>
      </c>
      <c r="B83" s="4">
        <v>2021</v>
      </c>
      <c r="C83" s="4" t="s">
        <v>70</v>
      </c>
      <c r="D83" s="4" t="s">
        <v>71</v>
      </c>
      <c r="E83" s="6">
        <v>2.9815483306242516</v>
      </c>
      <c r="F83" s="9">
        <v>47562.27</v>
      </c>
      <c r="G83" s="9">
        <v>3613491.46</v>
      </c>
      <c r="M83" s="7"/>
      <c r="N83" s="6">
        <f ca="1">IFERROR(__xludf.DUMMYFUNCTION("""COMPUTED_VALUE"""),4.494263387306)</f>
        <v>4.4942633873059998</v>
      </c>
      <c r="O83" s="4">
        <f ca="1">IFERROR(__xludf.DUMMYFUNCTION("""COMPUTED_VALUE"""),279472)</f>
        <v>279472</v>
      </c>
      <c r="P83" s="4">
        <f ca="1">IFERROR(__xludf.DUMMYFUNCTION("""COMPUTED_VALUE"""),130)</f>
        <v>130</v>
      </c>
      <c r="Q83" s="4">
        <f ca="1">IFERROR(__xludf.DUMMYFUNCTION("""COMPUTED_VALUE"""),159937180)</f>
        <v>159937180</v>
      </c>
    </row>
    <row r="84" spans="1:17" ht="15.75" customHeight="1" x14ac:dyDescent="0.25">
      <c r="A84" s="4">
        <v>4332</v>
      </c>
      <c r="B84" s="4">
        <v>2022</v>
      </c>
      <c r="C84" s="4" t="s">
        <v>70</v>
      </c>
      <c r="D84" s="4" t="s">
        <v>71</v>
      </c>
      <c r="E84" s="6">
        <v>2.7709195012636045</v>
      </c>
      <c r="F84" s="9">
        <v>47785.25</v>
      </c>
      <c r="G84" s="9">
        <v>3599479.54</v>
      </c>
      <c r="M84" s="7"/>
      <c r="N84" s="6">
        <f ca="1">IFERROR(__xludf.DUMMYFUNCTION("""COMPUTED_VALUE"""),4.494263387306)</f>
        <v>4.4942633873059998</v>
      </c>
      <c r="O84" s="4">
        <f ca="1">IFERROR(__xludf.DUMMYFUNCTION("""COMPUTED_VALUE"""),279472)</f>
        <v>279472</v>
      </c>
      <c r="P84" s="4">
        <f ca="1">IFERROR(__xludf.DUMMYFUNCTION("""COMPUTED_VALUE"""),130)</f>
        <v>130</v>
      </c>
      <c r="Q84" s="4">
        <f ca="1">IFERROR(__xludf.DUMMYFUNCTION("""COMPUTED_VALUE"""),159937180)</f>
        <v>159937180</v>
      </c>
    </row>
    <row r="85" spans="1:17" ht="15.75" customHeight="1" x14ac:dyDescent="0.25">
      <c r="A85" s="4">
        <v>4332</v>
      </c>
      <c r="B85" s="4">
        <v>2023</v>
      </c>
      <c r="C85" s="4" t="s">
        <v>70</v>
      </c>
      <c r="D85" s="4" t="s">
        <v>71</v>
      </c>
      <c r="E85" s="6">
        <v>2.4717187934722022</v>
      </c>
      <c r="F85" s="9">
        <v>48666.06</v>
      </c>
      <c r="G85" s="9">
        <v>3560575.37</v>
      </c>
      <c r="M85" s="7"/>
      <c r="N85" s="6">
        <f ca="1">IFERROR(__xludf.DUMMYFUNCTION("""COMPUTED_VALUE"""),3.94642651690563)</f>
        <v>3.9464265169056301</v>
      </c>
      <c r="O85" s="4">
        <f ca="1">IFERROR(__xludf.DUMMYFUNCTION("""COMPUTED_VALUE"""),9960274)</f>
        <v>9960274</v>
      </c>
      <c r="P85" s="4">
        <f ca="1">IFERROR(__xludf.DUMMYFUNCTION("""COMPUTED_VALUE"""),122)</f>
        <v>122</v>
      </c>
      <c r="Q85" s="4">
        <f ca="1">IFERROR(__xludf.DUMMYFUNCTION("""COMPUTED_VALUE"""),143494814)</f>
        <v>143494814</v>
      </c>
    </row>
    <row r="86" spans="1:17" ht="15.75" customHeight="1" x14ac:dyDescent="0.25">
      <c r="A86" s="4">
        <v>2076</v>
      </c>
      <c r="B86" s="4">
        <v>2017</v>
      </c>
      <c r="C86" s="4" t="s">
        <v>67</v>
      </c>
      <c r="D86" s="4" t="s">
        <v>71</v>
      </c>
      <c r="E86" s="6">
        <v>3.0969244902622659</v>
      </c>
      <c r="F86" s="9">
        <v>13888.56</v>
      </c>
      <c r="G86" s="9">
        <v>510356.93</v>
      </c>
      <c r="M86" s="7"/>
      <c r="N86" s="6">
        <f ca="1">IFERROR(__xludf.DUMMYFUNCTION("""COMPUTED_VALUE"""),3.94642651690563)</f>
        <v>3.9464265169056301</v>
      </c>
      <c r="O86" s="4">
        <f ca="1">IFERROR(__xludf.DUMMYFUNCTION("""COMPUTED_VALUE"""),9960274)</f>
        <v>9960274</v>
      </c>
      <c r="P86" s="4">
        <f ca="1">IFERROR(__xludf.DUMMYFUNCTION("""COMPUTED_VALUE"""),122)</f>
        <v>122</v>
      </c>
      <c r="Q86" s="4">
        <f ca="1">IFERROR(__xludf.DUMMYFUNCTION("""COMPUTED_VALUE"""),143494814)</f>
        <v>143494814</v>
      </c>
    </row>
    <row r="87" spans="1:17" ht="15.75" customHeight="1" x14ac:dyDescent="0.25">
      <c r="A87" s="4">
        <v>2076</v>
      </c>
      <c r="B87" s="4">
        <v>2018</v>
      </c>
      <c r="C87" s="4" t="s">
        <v>67</v>
      </c>
      <c r="D87" s="4" t="s">
        <v>71</v>
      </c>
      <c r="E87" s="6">
        <v>2.692985978699542</v>
      </c>
      <c r="F87" s="9">
        <v>14536.62</v>
      </c>
      <c r="G87" s="9">
        <v>517009.74</v>
      </c>
      <c r="M87" s="7"/>
      <c r="N87" s="6">
        <f ca="1">IFERROR(__xludf.DUMMYFUNCTION("""COMPUTED_VALUE"""),3.94642651690563)</f>
        <v>3.9464265169056301</v>
      </c>
      <c r="O87" s="4">
        <f ca="1">IFERROR(__xludf.DUMMYFUNCTION("""COMPUTED_VALUE"""),9960274)</f>
        <v>9960274</v>
      </c>
      <c r="P87" s="4">
        <f ca="1">IFERROR(__xludf.DUMMYFUNCTION("""COMPUTED_VALUE"""),122)</f>
        <v>122</v>
      </c>
      <c r="Q87" s="4">
        <f ca="1">IFERROR(__xludf.DUMMYFUNCTION("""COMPUTED_VALUE"""),143494814)</f>
        <v>143494814</v>
      </c>
    </row>
    <row r="88" spans="1:17" ht="15.75" customHeight="1" x14ac:dyDescent="0.25">
      <c r="A88" s="4">
        <v>2076</v>
      </c>
      <c r="B88" s="4">
        <v>2019</v>
      </c>
      <c r="C88" s="4" t="s">
        <v>67</v>
      </c>
      <c r="D88" s="4" t="s">
        <v>71</v>
      </c>
      <c r="E88" s="6">
        <v>2.8454172159780944</v>
      </c>
      <c r="F88" s="9">
        <v>14692.11</v>
      </c>
      <c r="G88" s="9">
        <v>630136.68000000005</v>
      </c>
      <c r="M88" s="7"/>
      <c r="N88" s="6">
        <f ca="1">IFERROR(__xludf.DUMMYFUNCTION("""COMPUTED_VALUE"""),3.94642651690563)</f>
        <v>3.9464265169056301</v>
      </c>
      <c r="O88" s="4">
        <f ca="1">IFERROR(__xludf.DUMMYFUNCTION("""COMPUTED_VALUE"""),9960274)</f>
        <v>9960274</v>
      </c>
      <c r="P88" s="4">
        <f ca="1">IFERROR(__xludf.DUMMYFUNCTION("""COMPUTED_VALUE"""),122)</f>
        <v>122</v>
      </c>
      <c r="Q88" s="4">
        <f ca="1">IFERROR(__xludf.DUMMYFUNCTION("""COMPUTED_VALUE"""),143494814)</f>
        <v>143494814</v>
      </c>
    </row>
    <row r="89" spans="1:17" ht="15.75" customHeight="1" x14ac:dyDescent="0.25">
      <c r="A89" s="4">
        <v>2076</v>
      </c>
      <c r="B89" s="4">
        <v>2020</v>
      </c>
      <c r="C89" s="4" t="s">
        <v>67</v>
      </c>
      <c r="D89" s="4" t="s">
        <v>71</v>
      </c>
      <c r="E89" s="6">
        <v>3.1752953523752399</v>
      </c>
      <c r="F89" s="9">
        <v>15296.67</v>
      </c>
      <c r="G89" s="9">
        <v>736332.98</v>
      </c>
      <c r="M89" s="7"/>
      <c r="N89" s="6">
        <f ca="1">IFERROR(__xludf.DUMMYFUNCTION("""COMPUTED_VALUE"""),3.94642651690563)</f>
        <v>3.9464265169056301</v>
      </c>
      <c r="O89" s="4">
        <f ca="1">IFERROR(__xludf.DUMMYFUNCTION("""COMPUTED_VALUE"""),9960274)</f>
        <v>9960274</v>
      </c>
      <c r="P89" s="4">
        <f ca="1">IFERROR(__xludf.DUMMYFUNCTION("""COMPUTED_VALUE"""),122)</f>
        <v>122</v>
      </c>
      <c r="Q89" s="4">
        <f ca="1">IFERROR(__xludf.DUMMYFUNCTION("""COMPUTED_VALUE"""),143494814)</f>
        <v>143494814</v>
      </c>
    </row>
    <row r="90" spans="1:17" ht="15.75" customHeight="1" x14ac:dyDescent="0.25">
      <c r="A90" s="4">
        <v>2076</v>
      </c>
      <c r="B90" s="4">
        <v>2021</v>
      </c>
      <c r="C90" s="4" t="s">
        <v>67</v>
      </c>
      <c r="D90" s="4" t="s">
        <v>71</v>
      </c>
      <c r="E90" s="6">
        <v>3.5687871960886528</v>
      </c>
      <c r="F90" s="9">
        <v>15661.59</v>
      </c>
      <c r="G90" s="9">
        <v>806595.33</v>
      </c>
      <c r="M90" s="7"/>
      <c r="N90" s="6">
        <f ca="1">IFERROR(__xludf.DUMMYFUNCTION("""COMPUTED_VALUE"""),3.94642651690563)</f>
        <v>3.9464265169056301</v>
      </c>
      <c r="O90" s="4">
        <f ca="1">IFERROR(__xludf.DUMMYFUNCTION("""COMPUTED_VALUE"""),9960274)</f>
        <v>9960274</v>
      </c>
      <c r="P90" s="4">
        <f ca="1">IFERROR(__xludf.DUMMYFUNCTION("""COMPUTED_VALUE"""),122)</f>
        <v>122</v>
      </c>
      <c r="Q90" s="4">
        <f ca="1">IFERROR(__xludf.DUMMYFUNCTION("""COMPUTED_VALUE"""),143494814)</f>
        <v>143494814</v>
      </c>
    </row>
    <row r="91" spans="1:17" ht="15.75" customHeight="1" x14ac:dyDescent="0.25">
      <c r="A91" s="4">
        <v>2076</v>
      </c>
      <c r="B91" s="4">
        <v>2022</v>
      </c>
      <c r="C91" s="4" t="s">
        <v>67</v>
      </c>
      <c r="D91" s="4" t="s">
        <v>71</v>
      </c>
      <c r="E91" s="6">
        <v>3.9931317259127708</v>
      </c>
      <c r="F91" s="9">
        <v>16292.61</v>
      </c>
      <c r="G91" s="9">
        <v>953237.83</v>
      </c>
      <c r="M91" s="7"/>
      <c r="N91" s="6">
        <f ca="1">IFERROR(__xludf.DUMMYFUNCTION("""COMPUTED_VALUE"""),3.94642651690563)</f>
        <v>3.9464265169056301</v>
      </c>
      <c r="O91" s="4">
        <f ca="1">IFERROR(__xludf.DUMMYFUNCTION("""COMPUTED_VALUE"""),9960274)</f>
        <v>9960274</v>
      </c>
      <c r="P91" s="4">
        <f ca="1">IFERROR(__xludf.DUMMYFUNCTION("""COMPUTED_VALUE"""),122)</f>
        <v>122</v>
      </c>
      <c r="Q91" s="4">
        <f ca="1">IFERROR(__xludf.DUMMYFUNCTION("""COMPUTED_VALUE"""),143494814)</f>
        <v>143494814</v>
      </c>
    </row>
    <row r="92" spans="1:17" ht="15.75" customHeight="1" x14ac:dyDescent="0.25">
      <c r="A92" s="4">
        <v>2076</v>
      </c>
      <c r="B92" s="4">
        <v>2023</v>
      </c>
      <c r="C92" s="4" t="s">
        <v>67</v>
      </c>
      <c r="D92" s="4" t="s">
        <v>71</v>
      </c>
      <c r="E92" s="6">
        <v>3.8072976448235232</v>
      </c>
      <c r="F92" s="9">
        <v>16943.25</v>
      </c>
      <c r="G92" s="9">
        <v>907234.72</v>
      </c>
      <c r="M92" s="7"/>
      <c r="N92" s="6">
        <f ca="1">IFERROR(__xludf.DUMMYFUNCTION("""COMPUTED_VALUE"""),3.71717162785165)</f>
        <v>3.7171716278516498</v>
      </c>
      <c r="O92" s="4">
        <f ca="1">IFERROR(__xludf.DUMMYFUNCTION("""COMPUTED_VALUE"""),1573389)</f>
        <v>1573389</v>
      </c>
      <c r="P92" s="4">
        <f ca="1">IFERROR(__xludf.DUMMYFUNCTION("""COMPUTED_VALUE"""),114)</f>
        <v>114</v>
      </c>
      <c r="Q92" s="4">
        <f ca="1">IFERROR(__xludf.DUMMYFUNCTION("""COMPUTED_VALUE"""),149152812)</f>
        <v>149152812</v>
      </c>
    </row>
    <row r="93" spans="1:17" ht="15.75" customHeight="1" x14ac:dyDescent="0.25">
      <c r="A93" s="4">
        <v>3278</v>
      </c>
      <c r="B93" s="4">
        <v>2017</v>
      </c>
      <c r="C93" s="4" t="s">
        <v>11</v>
      </c>
      <c r="D93" s="4" t="s">
        <v>71</v>
      </c>
      <c r="E93" s="6">
        <v>3.1736345530052437</v>
      </c>
      <c r="F93" s="9">
        <v>16944.28</v>
      </c>
      <c r="G93" s="9">
        <v>5203662.34</v>
      </c>
      <c r="M93" s="7"/>
      <c r="N93" s="6">
        <f ca="1">IFERROR(__xludf.DUMMYFUNCTION("""COMPUTED_VALUE"""),3.71717162785165)</f>
        <v>3.7171716278516498</v>
      </c>
      <c r="O93" s="4">
        <f ca="1">IFERROR(__xludf.DUMMYFUNCTION("""COMPUTED_VALUE"""),1573389)</f>
        <v>1573389</v>
      </c>
      <c r="P93" s="4">
        <f ca="1">IFERROR(__xludf.DUMMYFUNCTION("""COMPUTED_VALUE"""),114)</f>
        <v>114</v>
      </c>
      <c r="Q93" s="4">
        <f ca="1">IFERROR(__xludf.DUMMYFUNCTION("""COMPUTED_VALUE"""),149152812)</f>
        <v>149152812</v>
      </c>
    </row>
    <row r="94" spans="1:17" ht="15.75" customHeight="1" x14ac:dyDescent="0.25">
      <c r="A94" s="4">
        <v>3278</v>
      </c>
      <c r="B94" s="4">
        <v>2018</v>
      </c>
      <c r="C94" s="4" t="s">
        <v>11</v>
      </c>
      <c r="D94" s="4" t="s">
        <v>71</v>
      </c>
      <c r="E94" s="6">
        <v>3.4067989966140479</v>
      </c>
      <c r="F94" s="9">
        <v>17530.54</v>
      </c>
      <c r="G94" s="9">
        <v>5201997.43</v>
      </c>
      <c r="M94" s="7"/>
      <c r="N94" s="6">
        <f ca="1">IFERROR(__xludf.DUMMYFUNCTION("""COMPUTED_VALUE"""),3.71717162785165)</f>
        <v>3.7171716278516498</v>
      </c>
      <c r="O94" s="4">
        <f ca="1">IFERROR(__xludf.DUMMYFUNCTION("""COMPUTED_VALUE"""),1573389)</f>
        <v>1573389</v>
      </c>
      <c r="P94" s="4">
        <f ca="1">IFERROR(__xludf.DUMMYFUNCTION("""COMPUTED_VALUE"""),114)</f>
        <v>114</v>
      </c>
      <c r="Q94" s="4">
        <f ca="1">IFERROR(__xludf.DUMMYFUNCTION("""COMPUTED_VALUE"""),149152812)</f>
        <v>149152812</v>
      </c>
    </row>
    <row r="95" spans="1:17" ht="15.75" customHeight="1" x14ac:dyDescent="0.25">
      <c r="A95" s="4">
        <v>3278</v>
      </c>
      <c r="B95" s="4">
        <v>2019</v>
      </c>
      <c r="C95" s="4" t="s">
        <v>11</v>
      </c>
      <c r="D95" s="4" t="s">
        <v>71</v>
      </c>
      <c r="E95" s="6">
        <v>3.777073960943905</v>
      </c>
      <c r="F95" s="9">
        <v>18010.36</v>
      </c>
      <c r="G95" s="9">
        <v>5210264.6399999997</v>
      </c>
      <c r="M95" s="7"/>
      <c r="N95" s="6">
        <f ca="1">IFERROR(__xludf.DUMMYFUNCTION("""COMPUTED_VALUE"""),3.71717162785165)</f>
        <v>3.7171716278516498</v>
      </c>
      <c r="O95" s="4">
        <f ca="1">IFERROR(__xludf.DUMMYFUNCTION("""COMPUTED_VALUE"""),1573389)</f>
        <v>1573389</v>
      </c>
      <c r="P95" s="4">
        <f ca="1">IFERROR(__xludf.DUMMYFUNCTION("""COMPUTED_VALUE"""),114)</f>
        <v>114</v>
      </c>
      <c r="Q95" s="4">
        <f ca="1">IFERROR(__xludf.DUMMYFUNCTION("""COMPUTED_VALUE"""),149152812)</f>
        <v>149152812</v>
      </c>
    </row>
    <row r="96" spans="1:17" ht="15.75" customHeight="1" x14ac:dyDescent="0.25">
      <c r="A96" s="4">
        <v>3278</v>
      </c>
      <c r="B96" s="4">
        <v>2020</v>
      </c>
      <c r="C96" s="4" t="s">
        <v>11</v>
      </c>
      <c r="D96" s="4" t="s">
        <v>71</v>
      </c>
      <c r="E96" s="6">
        <v>3.3309374727261001</v>
      </c>
      <c r="F96" s="9">
        <v>18232.57</v>
      </c>
      <c r="G96" s="9">
        <v>5206270.12</v>
      </c>
      <c r="M96" s="7"/>
      <c r="N96" s="6">
        <f ca="1">IFERROR(__xludf.DUMMYFUNCTION("""COMPUTED_VALUE"""),3.71717162785165)</f>
        <v>3.7171716278516498</v>
      </c>
      <c r="O96" s="4">
        <f ca="1">IFERROR(__xludf.DUMMYFUNCTION("""COMPUTED_VALUE"""),1573389)</f>
        <v>1573389</v>
      </c>
      <c r="P96" s="4">
        <f ca="1">IFERROR(__xludf.DUMMYFUNCTION("""COMPUTED_VALUE"""),114)</f>
        <v>114</v>
      </c>
      <c r="Q96" s="4">
        <f ca="1">IFERROR(__xludf.DUMMYFUNCTION("""COMPUTED_VALUE"""),149152812)</f>
        <v>149152812</v>
      </c>
    </row>
    <row r="97" spans="1:17" ht="15.75" customHeight="1" x14ac:dyDescent="0.25">
      <c r="A97" s="4">
        <v>3278</v>
      </c>
      <c r="B97" s="4">
        <v>2021</v>
      </c>
      <c r="C97" s="4" t="s">
        <v>11</v>
      </c>
      <c r="D97" s="4" t="s">
        <v>71</v>
      </c>
      <c r="E97" s="6">
        <v>3.2154536696939107</v>
      </c>
      <c r="F97" s="9">
        <v>19222.150000000001</v>
      </c>
      <c r="G97" s="9">
        <v>5071614.72</v>
      </c>
      <c r="M97" s="7"/>
      <c r="N97" s="6">
        <f ca="1">IFERROR(__xludf.DUMMYFUNCTION("""COMPUTED_VALUE"""),3.71717162785165)</f>
        <v>3.7171716278516498</v>
      </c>
      <c r="O97" s="4">
        <f ca="1">IFERROR(__xludf.DUMMYFUNCTION("""COMPUTED_VALUE"""),1573389)</f>
        <v>1573389</v>
      </c>
      <c r="P97" s="4">
        <f ca="1">IFERROR(__xludf.DUMMYFUNCTION("""COMPUTED_VALUE"""),114)</f>
        <v>114</v>
      </c>
      <c r="Q97" s="4">
        <f ca="1">IFERROR(__xludf.DUMMYFUNCTION("""COMPUTED_VALUE"""),149152812)</f>
        <v>149152812</v>
      </c>
    </row>
    <row r="98" spans="1:17" ht="15.75" customHeight="1" x14ac:dyDescent="0.25">
      <c r="A98" s="4">
        <v>3278</v>
      </c>
      <c r="B98" s="4">
        <v>2022</v>
      </c>
      <c r="C98" s="4" t="s">
        <v>11</v>
      </c>
      <c r="D98" s="4" t="s">
        <v>71</v>
      </c>
      <c r="E98" s="6">
        <v>3.137926121847614</v>
      </c>
      <c r="F98" s="9">
        <v>19425.12</v>
      </c>
      <c r="G98" s="9">
        <v>5115865.3600000003</v>
      </c>
      <c r="M98" s="7"/>
      <c r="N98" s="6">
        <f ca="1">IFERROR(__xludf.DUMMYFUNCTION("""COMPUTED_VALUE"""),3.71717162785165)</f>
        <v>3.7171716278516498</v>
      </c>
      <c r="O98" s="4">
        <f ca="1">IFERROR(__xludf.DUMMYFUNCTION("""COMPUTED_VALUE"""),1573389)</f>
        <v>1573389</v>
      </c>
      <c r="P98" s="4">
        <f ca="1">IFERROR(__xludf.DUMMYFUNCTION("""COMPUTED_VALUE"""),114)</f>
        <v>114</v>
      </c>
      <c r="Q98" s="4">
        <f ca="1">IFERROR(__xludf.DUMMYFUNCTION("""COMPUTED_VALUE"""),149152812)</f>
        <v>149152812</v>
      </c>
    </row>
    <row r="99" spans="1:17" ht="15.75" customHeight="1" x14ac:dyDescent="0.25">
      <c r="A99" s="4">
        <v>3278</v>
      </c>
      <c r="B99" s="4">
        <v>2023</v>
      </c>
      <c r="C99" s="4" t="s">
        <v>11</v>
      </c>
      <c r="D99" s="4" t="s">
        <v>71</v>
      </c>
      <c r="E99" s="6">
        <v>3.5</v>
      </c>
      <c r="F99" s="9">
        <v>19965.46</v>
      </c>
      <c r="G99" s="9">
        <v>5123868.45</v>
      </c>
      <c r="M99" s="7"/>
      <c r="N99" s="6">
        <f ca="1">IFERROR(__xludf.DUMMYFUNCTION("""COMPUTED_VALUE"""),2.88156970505621)</f>
        <v>2.8815697050562101</v>
      </c>
      <c r="O99" s="4">
        <f ca="1">IFERROR(__xludf.DUMMYFUNCTION("""COMPUTED_VALUE"""),9806166)</f>
        <v>9806166</v>
      </c>
      <c r="P99" s="4">
        <f ca="1">IFERROR(__xludf.DUMMYFUNCTION("""COMPUTED_VALUE"""),108)</f>
        <v>108</v>
      </c>
      <c r="Q99" s="4">
        <f ca="1">IFERROR(__xludf.DUMMYFUNCTION("""COMPUTED_VALUE"""),160992684)</f>
        <v>160992684</v>
      </c>
    </row>
    <row r="100" spans="1:17" ht="15.75" customHeight="1" x14ac:dyDescent="0.25">
      <c r="A100" s="4">
        <v>3443</v>
      </c>
      <c r="B100" s="4">
        <v>2017</v>
      </c>
      <c r="C100" s="4" t="s">
        <v>48</v>
      </c>
      <c r="D100" s="4" t="s">
        <v>71</v>
      </c>
      <c r="E100" s="6">
        <v>3.3684785074046459</v>
      </c>
      <c r="F100" s="9">
        <v>49899.91</v>
      </c>
      <c r="G100" s="9">
        <v>880730.15</v>
      </c>
      <c r="M100" s="7"/>
      <c r="N100" s="6">
        <f ca="1">IFERROR(__xludf.DUMMYFUNCTION("""COMPUTED_VALUE"""),2.88156970505621)</f>
        <v>2.8815697050562101</v>
      </c>
      <c r="O100" s="4">
        <f ca="1">IFERROR(__xludf.DUMMYFUNCTION("""COMPUTED_VALUE"""),9806166)</f>
        <v>9806166</v>
      </c>
      <c r="P100" s="4">
        <f ca="1">IFERROR(__xludf.DUMMYFUNCTION("""COMPUTED_VALUE"""),108)</f>
        <v>108</v>
      </c>
      <c r="Q100" s="4">
        <f ca="1">IFERROR(__xludf.DUMMYFUNCTION("""COMPUTED_VALUE"""),160992684)</f>
        <v>160992684</v>
      </c>
    </row>
    <row r="101" spans="1:17" ht="15.75" customHeight="1" x14ac:dyDescent="0.25">
      <c r="A101" s="4">
        <v>3443</v>
      </c>
      <c r="B101" s="4">
        <v>2018</v>
      </c>
      <c r="C101" s="4" t="s">
        <v>48</v>
      </c>
      <c r="D101" s="4" t="s">
        <v>71</v>
      </c>
      <c r="E101" s="6">
        <v>3.1412417073952983</v>
      </c>
      <c r="F101" s="9">
        <v>50425.56</v>
      </c>
      <c r="G101" s="9">
        <v>898872.81</v>
      </c>
      <c r="M101" s="7"/>
      <c r="N101" s="6">
        <f ca="1">IFERROR(__xludf.DUMMYFUNCTION("""COMPUTED_VALUE"""),2.88156970505621)</f>
        <v>2.8815697050562101</v>
      </c>
      <c r="O101" s="4">
        <f ca="1">IFERROR(__xludf.DUMMYFUNCTION("""COMPUTED_VALUE"""),9806166)</f>
        <v>9806166</v>
      </c>
      <c r="P101" s="4">
        <f ca="1">IFERROR(__xludf.DUMMYFUNCTION("""COMPUTED_VALUE"""),108)</f>
        <v>108</v>
      </c>
      <c r="Q101" s="4">
        <f ca="1">IFERROR(__xludf.DUMMYFUNCTION("""COMPUTED_VALUE"""),160992684)</f>
        <v>160992684</v>
      </c>
    </row>
    <row r="102" spans="1:17" ht="15.75" customHeight="1" x14ac:dyDescent="0.25">
      <c r="A102" s="4">
        <v>3443</v>
      </c>
      <c r="B102" s="4">
        <v>2019</v>
      </c>
      <c r="C102" s="4" t="s">
        <v>48</v>
      </c>
      <c r="D102" s="4" t="s">
        <v>71</v>
      </c>
      <c r="E102" s="6">
        <v>3.1660513192192647</v>
      </c>
      <c r="F102" s="9">
        <v>50547.31</v>
      </c>
      <c r="G102" s="9">
        <v>1007117.46</v>
      </c>
      <c r="M102" s="7"/>
      <c r="N102" s="6">
        <f ca="1">IFERROR(__xludf.DUMMYFUNCTION("""COMPUTED_VALUE"""),2.88156970505621)</f>
        <v>2.8815697050562101</v>
      </c>
      <c r="O102" s="4">
        <f ca="1">IFERROR(__xludf.DUMMYFUNCTION("""COMPUTED_VALUE"""),9806166)</f>
        <v>9806166</v>
      </c>
      <c r="P102" s="4">
        <f ca="1">IFERROR(__xludf.DUMMYFUNCTION("""COMPUTED_VALUE"""),108)</f>
        <v>108</v>
      </c>
      <c r="Q102" s="4">
        <f ca="1">IFERROR(__xludf.DUMMYFUNCTION("""COMPUTED_VALUE"""),160992684)</f>
        <v>160992684</v>
      </c>
    </row>
    <row r="103" spans="1:17" ht="15.75" customHeight="1" x14ac:dyDescent="0.25">
      <c r="A103" s="4">
        <v>3443</v>
      </c>
      <c r="B103" s="4">
        <v>2020</v>
      </c>
      <c r="C103" s="4" t="s">
        <v>48</v>
      </c>
      <c r="D103" s="4" t="s">
        <v>71</v>
      </c>
      <c r="E103" s="6">
        <v>3.4902032667757457</v>
      </c>
      <c r="F103" s="9">
        <v>50676.42</v>
      </c>
      <c r="G103" s="9">
        <v>969096.43</v>
      </c>
      <c r="M103" s="7"/>
      <c r="N103" s="6">
        <f ca="1">IFERROR(__xludf.DUMMYFUNCTION("""COMPUTED_VALUE"""),2.88156970505621)</f>
        <v>2.8815697050562101</v>
      </c>
      <c r="O103" s="4">
        <f ca="1">IFERROR(__xludf.DUMMYFUNCTION("""COMPUTED_VALUE"""),9806166)</f>
        <v>9806166</v>
      </c>
      <c r="P103" s="4">
        <f ca="1">IFERROR(__xludf.DUMMYFUNCTION("""COMPUTED_VALUE"""),108)</f>
        <v>108</v>
      </c>
      <c r="Q103" s="4">
        <f ca="1">IFERROR(__xludf.DUMMYFUNCTION("""COMPUTED_VALUE"""),160992684)</f>
        <v>160992684</v>
      </c>
    </row>
    <row r="104" spans="1:17" ht="15.75" customHeight="1" x14ac:dyDescent="0.25">
      <c r="A104" s="4">
        <v>3443</v>
      </c>
      <c r="B104" s="4">
        <v>2021</v>
      </c>
      <c r="C104" s="4" t="s">
        <v>48</v>
      </c>
      <c r="D104" s="4" t="s">
        <v>71</v>
      </c>
      <c r="E104" s="6">
        <v>3.3788256772576672</v>
      </c>
      <c r="F104" s="9">
        <v>51430.92</v>
      </c>
      <c r="G104" s="9">
        <v>841995.29</v>
      </c>
      <c r="M104" s="7"/>
      <c r="N104" s="6">
        <f ca="1">IFERROR(__xludf.DUMMYFUNCTION("""COMPUTED_VALUE"""),2.88156970505621)</f>
        <v>2.8815697050562101</v>
      </c>
      <c r="O104" s="4">
        <f ca="1">IFERROR(__xludf.DUMMYFUNCTION("""COMPUTED_VALUE"""),9806166)</f>
        <v>9806166</v>
      </c>
      <c r="P104" s="4">
        <f ca="1">IFERROR(__xludf.DUMMYFUNCTION("""COMPUTED_VALUE"""),108)</f>
        <v>108</v>
      </c>
      <c r="Q104" s="4">
        <f ca="1">IFERROR(__xludf.DUMMYFUNCTION("""COMPUTED_VALUE"""),160992684)</f>
        <v>160992684</v>
      </c>
    </row>
    <row r="105" spans="1:17" ht="15.75" customHeight="1" x14ac:dyDescent="0.25">
      <c r="A105" s="4">
        <v>3443</v>
      </c>
      <c r="B105" s="4">
        <v>2022</v>
      </c>
      <c r="C105" s="4" t="s">
        <v>48</v>
      </c>
      <c r="D105" s="4" t="s">
        <v>71</v>
      </c>
      <c r="E105" s="6">
        <v>2.9682270292904329</v>
      </c>
      <c r="F105" s="9">
        <v>52236.65</v>
      </c>
      <c r="G105" s="9">
        <v>981625.57</v>
      </c>
      <c r="M105" s="7"/>
      <c r="N105" s="6">
        <f ca="1">IFERROR(__xludf.DUMMYFUNCTION("""COMPUTED_VALUE"""),2.88156970505621)</f>
        <v>2.8815697050562101</v>
      </c>
      <c r="O105" s="4">
        <f ca="1">IFERROR(__xludf.DUMMYFUNCTION("""COMPUTED_VALUE"""),9806166)</f>
        <v>9806166</v>
      </c>
      <c r="P105" s="4">
        <f ca="1">IFERROR(__xludf.DUMMYFUNCTION("""COMPUTED_VALUE"""),108)</f>
        <v>108</v>
      </c>
      <c r="Q105" s="4">
        <f ca="1">IFERROR(__xludf.DUMMYFUNCTION("""COMPUTED_VALUE"""),160992684)</f>
        <v>160992684</v>
      </c>
    </row>
    <row r="106" spans="1:17" ht="15.75" customHeight="1" x14ac:dyDescent="0.25">
      <c r="A106" s="4">
        <v>3443</v>
      </c>
      <c r="B106" s="4">
        <v>2023</v>
      </c>
      <c r="C106" s="4" t="s">
        <v>48</v>
      </c>
      <c r="D106" s="4" t="s">
        <v>71</v>
      </c>
      <c r="E106" s="6">
        <v>3.4013171239619178</v>
      </c>
      <c r="F106" s="9">
        <v>53169</v>
      </c>
      <c r="G106" s="9">
        <v>818919.94</v>
      </c>
      <c r="M106" s="7"/>
      <c r="N106" s="6">
        <f ca="1">IFERROR(__xludf.DUMMYFUNCTION("""COMPUTED_VALUE"""),4.19558187480668)</f>
        <v>4.1955818748066802</v>
      </c>
      <c r="O106" s="4">
        <f ca="1">IFERROR(__xludf.DUMMYFUNCTION("""COMPUTED_VALUE"""),5592368)</f>
        <v>5592368</v>
      </c>
      <c r="P106" s="4">
        <f ca="1">IFERROR(__xludf.DUMMYFUNCTION("""COMPUTED_VALUE"""),101)</f>
        <v>101</v>
      </c>
      <c r="Q106" s="4">
        <f ca="1">IFERROR(__xludf.DUMMYFUNCTION("""COMPUTED_VALUE"""),175034414)</f>
        <v>175034414</v>
      </c>
    </row>
    <row r="107" spans="1:17" ht="15.75" customHeight="1" x14ac:dyDescent="0.25">
      <c r="A107" s="4">
        <v>9130</v>
      </c>
      <c r="B107" s="4">
        <v>2017</v>
      </c>
      <c r="C107" s="4" t="s">
        <v>43</v>
      </c>
      <c r="D107" s="4" t="s">
        <v>72</v>
      </c>
      <c r="E107" s="6">
        <v>4.1597883099667463</v>
      </c>
      <c r="F107" s="9">
        <v>65632.649999999994</v>
      </c>
      <c r="G107" s="9">
        <v>1443426.38</v>
      </c>
      <c r="M107" s="7"/>
      <c r="N107" s="6">
        <f ca="1">IFERROR(__xludf.DUMMYFUNCTION("""COMPUTED_VALUE"""),4.19558187480668)</f>
        <v>4.1955818748066802</v>
      </c>
      <c r="O107" s="4">
        <f ca="1">IFERROR(__xludf.DUMMYFUNCTION("""COMPUTED_VALUE"""),5592368)</f>
        <v>5592368</v>
      </c>
      <c r="P107" s="4">
        <f ca="1">IFERROR(__xludf.DUMMYFUNCTION("""COMPUTED_VALUE"""),101)</f>
        <v>101</v>
      </c>
      <c r="Q107" s="4">
        <f ca="1">IFERROR(__xludf.DUMMYFUNCTION("""COMPUTED_VALUE"""),175034414)</f>
        <v>175034414</v>
      </c>
    </row>
    <row r="108" spans="1:17" ht="15.75" customHeight="1" x14ac:dyDescent="0.25">
      <c r="A108" s="4">
        <v>9130</v>
      </c>
      <c r="B108" s="4">
        <v>2018</v>
      </c>
      <c r="C108" s="4" t="s">
        <v>43</v>
      </c>
      <c r="D108" s="4" t="s">
        <v>72</v>
      </c>
      <c r="E108" s="6">
        <v>4.401152041549337</v>
      </c>
      <c r="F108" s="9">
        <v>65885.289999999994</v>
      </c>
      <c r="G108" s="9">
        <v>1448029.41</v>
      </c>
      <c r="M108" s="7"/>
      <c r="N108" s="6">
        <f ca="1">IFERROR(__xludf.DUMMYFUNCTION("""COMPUTED_VALUE"""),4.19558187480668)</f>
        <v>4.1955818748066802</v>
      </c>
      <c r="O108" s="4">
        <f ca="1">IFERROR(__xludf.DUMMYFUNCTION("""COMPUTED_VALUE"""),5592368)</f>
        <v>5592368</v>
      </c>
      <c r="P108" s="4">
        <f ca="1">IFERROR(__xludf.DUMMYFUNCTION("""COMPUTED_VALUE"""),101)</f>
        <v>101</v>
      </c>
      <c r="Q108" s="4">
        <f ca="1">IFERROR(__xludf.DUMMYFUNCTION("""COMPUTED_VALUE"""),175034414)</f>
        <v>175034414</v>
      </c>
    </row>
    <row r="109" spans="1:17" ht="15.75" customHeight="1" x14ac:dyDescent="0.25">
      <c r="A109" s="4">
        <v>9130</v>
      </c>
      <c r="B109" s="4">
        <v>2019</v>
      </c>
      <c r="C109" s="4" t="s">
        <v>43</v>
      </c>
      <c r="D109" s="4" t="s">
        <v>72</v>
      </c>
      <c r="E109" s="6">
        <v>4.3771363551599922</v>
      </c>
      <c r="F109" s="9">
        <v>66323.33</v>
      </c>
      <c r="G109" s="9">
        <v>1485487.06</v>
      </c>
      <c r="M109" s="7"/>
      <c r="N109" s="6">
        <f ca="1">IFERROR(__xludf.DUMMYFUNCTION("""COMPUTED_VALUE"""),4.19558187480668)</f>
        <v>4.1955818748066802</v>
      </c>
      <c r="O109" s="4">
        <f ca="1">IFERROR(__xludf.DUMMYFUNCTION("""COMPUTED_VALUE"""),5592368)</f>
        <v>5592368</v>
      </c>
      <c r="P109" s="4">
        <f ca="1">IFERROR(__xludf.DUMMYFUNCTION("""COMPUTED_VALUE"""),101)</f>
        <v>101</v>
      </c>
      <c r="Q109" s="4">
        <f ca="1">IFERROR(__xludf.DUMMYFUNCTION("""COMPUTED_VALUE"""),175034414)</f>
        <v>175034414</v>
      </c>
    </row>
    <row r="110" spans="1:17" ht="15.75" customHeight="1" x14ac:dyDescent="0.25">
      <c r="A110" s="4">
        <v>9130</v>
      </c>
      <c r="B110" s="4">
        <v>2020</v>
      </c>
      <c r="C110" s="4" t="s">
        <v>43</v>
      </c>
      <c r="D110" s="4" t="s">
        <v>72</v>
      </c>
      <c r="E110" s="6">
        <v>4.212463675449321</v>
      </c>
      <c r="F110" s="9">
        <v>67027.87</v>
      </c>
      <c r="G110" s="9">
        <v>1635499.27</v>
      </c>
      <c r="M110" s="7"/>
      <c r="N110" s="6">
        <f ca="1">IFERROR(__xludf.DUMMYFUNCTION("""COMPUTED_VALUE"""),4.19558187480668)</f>
        <v>4.1955818748066802</v>
      </c>
      <c r="O110" s="4">
        <f ca="1">IFERROR(__xludf.DUMMYFUNCTION("""COMPUTED_VALUE"""),5592368)</f>
        <v>5592368</v>
      </c>
      <c r="P110" s="4">
        <f ca="1">IFERROR(__xludf.DUMMYFUNCTION("""COMPUTED_VALUE"""),101)</f>
        <v>101</v>
      </c>
      <c r="Q110" s="4">
        <f ca="1">IFERROR(__xludf.DUMMYFUNCTION("""COMPUTED_VALUE"""),175034414)</f>
        <v>175034414</v>
      </c>
    </row>
    <row r="111" spans="1:17" ht="15.75" customHeight="1" x14ac:dyDescent="0.25">
      <c r="A111" s="4">
        <v>9130</v>
      </c>
      <c r="B111" s="4">
        <v>2021</v>
      </c>
      <c r="C111" s="4" t="s">
        <v>43</v>
      </c>
      <c r="D111" s="4" t="s">
        <v>72</v>
      </c>
      <c r="E111" s="6">
        <v>4.1061627341728215</v>
      </c>
      <c r="F111" s="9">
        <v>67289.11</v>
      </c>
      <c r="G111" s="9">
        <v>1810131.59</v>
      </c>
      <c r="M111" s="7"/>
      <c r="N111" s="6">
        <f ca="1">IFERROR(__xludf.DUMMYFUNCTION("""COMPUTED_VALUE"""),4.19558187480668)</f>
        <v>4.1955818748066802</v>
      </c>
      <c r="O111" s="4">
        <f ca="1">IFERROR(__xludf.DUMMYFUNCTION("""COMPUTED_VALUE"""),5592368)</f>
        <v>5592368</v>
      </c>
      <c r="P111" s="4">
        <f ca="1">IFERROR(__xludf.DUMMYFUNCTION("""COMPUTED_VALUE"""),101)</f>
        <v>101</v>
      </c>
      <c r="Q111" s="4">
        <f ca="1">IFERROR(__xludf.DUMMYFUNCTION("""COMPUTED_VALUE"""),175034414)</f>
        <v>175034414</v>
      </c>
    </row>
    <row r="112" spans="1:17" ht="15.75" customHeight="1" x14ac:dyDescent="0.25">
      <c r="A112" s="4">
        <v>9130</v>
      </c>
      <c r="B112" s="4">
        <v>2022</v>
      </c>
      <c r="C112" s="4" t="s">
        <v>43</v>
      </c>
      <c r="D112" s="4" t="s">
        <v>72</v>
      </c>
      <c r="E112" s="6">
        <v>4.3474042243696207</v>
      </c>
      <c r="F112" s="9">
        <v>67463.69</v>
      </c>
      <c r="G112" s="9">
        <v>1897803.65</v>
      </c>
      <c r="M112" s="7"/>
      <c r="N112" s="6">
        <f ca="1">IFERROR(__xludf.DUMMYFUNCTION("""COMPUTED_VALUE"""),4.19558187480668)</f>
        <v>4.1955818748066802</v>
      </c>
      <c r="O112" s="4">
        <f ca="1">IFERROR(__xludf.DUMMYFUNCTION("""COMPUTED_VALUE"""),5592368)</f>
        <v>5592368</v>
      </c>
      <c r="P112" s="4">
        <f ca="1">IFERROR(__xludf.DUMMYFUNCTION("""COMPUTED_VALUE"""),101)</f>
        <v>101</v>
      </c>
      <c r="Q112" s="4">
        <f ca="1">IFERROR(__xludf.DUMMYFUNCTION("""COMPUTED_VALUE"""),175034414)</f>
        <v>175034414</v>
      </c>
    </row>
    <row r="113" spans="1:17" ht="15.75" customHeight="1" x14ac:dyDescent="0.25">
      <c r="A113" s="4">
        <v>9130</v>
      </c>
      <c r="B113" s="4">
        <v>2023</v>
      </c>
      <c r="C113" s="4" t="s">
        <v>43</v>
      </c>
      <c r="D113" s="4" t="s">
        <v>72</v>
      </c>
      <c r="E113" s="6">
        <v>4.6938457553178683</v>
      </c>
      <c r="F113" s="9">
        <v>68218.17</v>
      </c>
      <c r="G113" s="9">
        <v>1743081.03</v>
      </c>
      <c r="M113" s="7"/>
      <c r="N113" s="6">
        <f ca="1">IFERROR(__xludf.DUMMYFUNCTION("""COMPUTED_VALUE"""),4.35583912305327)</f>
        <v>4.3558391230532703</v>
      </c>
      <c r="O113" s="4">
        <f ca="1">IFERROR(__xludf.DUMMYFUNCTION("""COMPUTED_VALUE"""),5555012)</f>
        <v>5555012</v>
      </c>
      <c r="P113" s="4">
        <f ca="1">IFERROR(__xludf.DUMMYFUNCTION("""COMPUTED_VALUE"""),95)</f>
        <v>95</v>
      </c>
      <c r="Q113" s="4">
        <f ca="1">IFERROR(__xludf.DUMMYFUNCTION("""COMPUTED_VALUE"""),139049885)</f>
        <v>139049885</v>
      </c>
    </row>
    <row r="114" spans="1:17" ht="15.75" customHeight="1" x14ac:dyDescent="0.25">
      <c r="A114" s="4">
        <v>2332</v>
      </c>
      <c r="B114" s="4">
        <v>2017</v>
      </c>
      <c r="C114" s="4" t="s">
        <v>22</v>
      </c>
      <c r="D114" s="4" t="s">
        <v>23</v>
      </c>
      <c r="E114" s="6">
        <v>3.040989491124872</v>
      </c>
      <c r="F114" s="9">
        <v>78742.5</v>
      </c>
      <c r="G114" s="9">
        <v>1934184.42</v>
      </c>
      <c r="M114" s="7"/>
      <c r="N114" s="6">
        <f ca="1">IFERROR(__xludf.DUMMYFUNCTION("""COMPUTED_VALUE"""),4.35583912305327)</f>
        <v>4.3558391230532703</v>
      </c>
      <c r="O114" s="4">
        <f ca="1">IFERROR(__xludf.DUMMYFUNCTION("""COMPUTED_VALUE"""),5555012)</f>
        <v>5555012</v>
      </c>
      <c r="P114" s="4">
        <f ca="1">IFERROR(__xludf.DUMMYFUNCTION("""COMPUTED_VALUE"""),95)</f>
        <v>95</v>
      </c>
      <c r="Q114" s="4">
        <f ca="1">IFERROR(__xludf.DUMMYFUNCTION("""COMPUTED_VALUE"""),139049885)</f>
        <v>139049885</v>
      </c>
    </row>
    <row r="115" spans="1:17" ht="15.75" customHeight="1" x14ac:dyDescent="0.25">
      <c r="A115" s="4">
        <v>2332</v>
      </c>
      <c r="B115" s="4">
        <v>2018</v>
      </c>
      <c r="C115" s="4" t="s">
        <v>22</v>
      </c>
      <c r="D115" s="4" t="s">
        <v>23</v>
      </c>
      <c r="E115" s="6">
        <v>2.9267013430925637</v>
      </c>
      <c r="F115" s="9">
        <v>79216.160000000003</v>
      </c>
      <c r="G115" s="9">
        <v>1933198.27</v>
      </c>
      <c r="M115" s="7"/>
      <c r="N115" s="6">
        <f ca="1">IFERROR(__xludf.DUMMYFUNCTION("""COMPUTED_VALUE"""),4.35583912305327)</f>
        <v>4.3558391230532703</v>
      </c>
      <c r="O115" s="4">
        <f ca="1">IFERROR(__xludf.DUMMYFUNCTION("""COMPUTED_VALUE"""),5555012)</f>
        <v>5555012</v>
      </c>
      <c r="P115" s="4">
        <f ca="1">IFERROR(__xludf.DUMMYFUNCTION("""COMPUTED_VALUE"""),95)</f>
        <v>95</v>
      </c>
      <c r="Q115" s="4">
        <f ca="1">IFERROR(__xludf.DUMMYFUNCTION("""COMPUTED_VALUE"""),139049885)</f>
        <v>139049885</v>
      </c>
    </row>
    <row r="116" spans="1:17" ht="15.75" customHeight="1" x14ac:dyDescent="0.25">
      <c r="A116" s="4">
        <v>2332</v>
      </c>
      <c r="B116" s="4">
        <v>2019</v>
      </c>
      <c r="C116" s="4" t="s">
        <v>22</v>
      </c>
      <c r="D116" s="4" t="s">
        <v>23</v>
      </c>
      <c r="E116" s="6">
        <v>3.3213883763676693</v>
      </c>
      <c r="F116" s="9">
        <v>80024.22</v>
      </c>
      <c r="G116" s="9">
        <v>2116749.81</v>
      </c>
      <c r="M116" s="7"/>
      <c r="N116" s="6">
        <f ca="1">IFERROR(__xludf.DUMMYFUNCTION("""COMPUTED_VALUE"""),4.35583912305327)</f>
        <v>4.3558391230532703</v>
      </c>
      <c r="O116" s="4">
        <f ca="1">IFERROR(__xludf.DUMMYFUNCTION("""COMPUTED_VALUE"""),5555012)</f>
        <v>5555012</v>
      </c>
      <c r="P116" s="4">
        <f ca="1">IFERROR(__xludf.DUMMYFUNCTION("""COMPUTED_VALUE"""),95)</f>
        <v>95</v>
      </c>
      <c r="Q116" s="4">
        <f ca="1">IFERROR(__xludf.DUMMYFUNCTION("""COMPUTED_VALUE"""),139049885)</f>
        <v>139049885</v>
      </c>
    </row>
    <row r="117" spans="1:17" ht="15.75" customHeight="1" x14ac:dyDescent="0.25">
      <c r="A117" s="4">
        <v>2332</v>
      </c>
      <c r="B117" s="4">
        <v>2020</v>
      </c>
      <c r="C117" s="4" t="s">
        <v>22</v>
      </c>
      <c r="D117" s="4" t="s">
        <v>23</v>
      </c>
      <c r="E117" s="6">
        <v>2.9459508503830758</v>
      </c>
      <c r="F117" s="9">
        <v>80681.429999999993</v>
      </c>
      <c r="G117" s="9">
        <v>1946189.94</v>
      </c>
      <c r="M117" s="7"/>
      <c r="N117" s="6">
        <f ca="1">IFERROR(__xludf.DUMMYFUNCTION("""COMPUTED_VALUE"""),4.35583912305327)</f>
        <v>4.3558391230532703</v>
      </c>
      <c r="O117" s="4">
        <f ca="1">IFERROR(__xludf.DUMMYFUNCTION("""COMPUTED_VALUE"""),5555012)</f>
        <v>5555012</v>
      </c>
      <c r="P117" s="4">
        <f ca="1">IFERROR(__xludf.DUMMYFUNCTION("""COMPUTED_VALUE"""),95)</f>
        <v>95</v>
      </c>
      <c r="Q117" s="4">
        <f ca="1">IFERROR(__xludf.DUMMYFUNCTION("""COMPUTED_VALUE"""),139049885)</f>
        <v>139049885</v>
      </c>
    </row>
    <row r="118" spans="1:17" ht="15.75" customHeight="1" x14ac:dyDescent="0.25">
      <c r="A118" s="4">
        <v>2332</v>
      </c>
      <c r="B118" s="4">
        <v>2021</v>
      </c>
      <c r="C118" s="4" t="s">
        <v>22</v>
      </c>
      <c r="D118" s="4" t="s">
        <v>23</v>
      </c>
      <c r="E118" s="6">
        <v>3.0219058356680701</v>
      </c>
      <c r="F118" s="9">
        <v>81268.149999999994</v>
      </c>
      <c r="G118" s="9">
        <v>1918312.93</v>
      </c>
      <c r="M118" s="7"/>
      <c r="N118" s="6">
        <f ca="1">IFERROR(__xludf.DUMMYFUNCTION("""COMPUTED_VALUE"""),4.35583912305327)</f>
        <v>4.3558391230532703</v>
      </c>
      <c r="O118" s="4">
        <f ca="1">IFERROR(__xludf.DUMMYFUNCTION("""COMPUTED_VALUE"""),5555012)</f>
        <v>5555012</v>
      </c>
      <c r="P118" s="4">
        <f ca="1">IFERROR(__xludf.DUMMYFUNCTION("""COMPUTED_VALUE"""),95)</f>
        <v>95</v>
      </c>
      <c r="Q118" s="4">
        <f ca="1">IFERROR(__xludf.DUMMYFUNCTION("""COMPUTED_VALUE"""),139049885)</f>
        <v>139049885</v>
      </c>
    </row>
    <row r="119" spans="1:17" ht="15.75" customHeight="1" x14ac:dyDescent="0.25">
      <c r="A119" s="4">
        <v>2332</v>
      </c>
      <c r="B119" s="4">
        <v>2022</v>
      </c>
      <c r="C119" s="4" t="s">
        <v>22</v>
      </c>
      <c r="D119" s="4" t="s">
        <v>23</v>
      </c>
      <c r="E119" s="6">
        <v>2.5339442133525636</v>
      </c>
      <c r="F119" s="9">
        <v>81648.27</v>
      </c>
      <c r="G119" s="9">
        <v>1914028.56</v>
      </c>
      <c r="M119" s="7"/>
      <c r="N119" s="6">
        <f ca="1">IFERROR(__xludf.DUMMYFUNCTION("""COMPUTED_VALUE"""),4.35583912305327)</f>
        <v>4.3558391230532703</v>
      </c>
      <c r="O119" s="4">
        <f ca="1">IFERROR(__xludf.DUMMYFUNCTION("""COMPUTED_VALUE"""),5555012)</f>
        <v>5555012</v>
      </c>
      <c r="P119" s="4">
        <f ca="1">IFERROR(__xludf.DUMMYFUNCTION("""COMPUTED_VALUE"""),95)</f>
        <v>95</v>
      </c>
      <c r="Q119" s="4">
        <f ca="1">IFERROR(__xludf.DUMMYFUNCTION("""COMPUTED_VALUE"""),139049885)</f>
        <v>139049885</v>
      </c>
    </row>
    <row r="120" spans="1:17" ht="15.75" customHeight="1" x14ac:dyDescent="0.25">
      <c r="A120" s="4">
        <v>2332</v>
      </c>
      <c r="B120" s="4">
        <v>2023</v>
      </c>
      <c r="C120" s="4" t="s">
        <v>22</v>
      </c>
      <c r="D120" s="4" t="s">
        <v>23</v>
      </c>
      <c r="E120" s="6">
        <v>2.0844514519400903</v>
      </c>
      <c r="F120" s="9">
        <v>82259.990000000005</v>
      </c>
      <c r="G120" s="9">
        <v>1791411.81</v>
      </c>
      <c r="M120" s="7"/>
      <c r="N120" s="6">
        <f ca="1">IFERROR(__xludf.DUMMYFUNCTION("""COMPUTED_VALUE"""),4.36184660391528)</f>
        <v>4.3618466039152803</v>
      </c>
      <c r="O120" s="4">
        <f ca="1">IFERROR(__xludf.DUMMYFUNCTION("""COMPUTED_VALUE"""),4511599)</f>
        <v>4511599</v>
      </c>
      <c r="P120" s="4">
        <f ca="1">IFERROR(__xludf.DUMMYFUNCTION("""COMPUTED_VALUE"""),88)</f>
        <v>88</v>
      </c>
      <c r="Q120" s="4">
        <f ca="1">IFERROR(__xludf.DUMMYFUNCTION("""COMPUTED_VALUE"""),119551168)</f>
        <v>119551168</v>
      </c>
    </row>
    <row r="121" spans="1:17" ht="15.75" customHeight="1" x14ac:dyDescent="0.25">
      <c r="A121" s="4">
        <v>6509</v>
      </c>
      <c r="B121" s="4">
        <v>2017</v>
      </c>
      <c r="C121" s="4" t="s">
        <v>60</v>
      </c>
      <c r="D121" s="4" t="s">
        <v>36</v>
      </c>
      <c r="E121" s="6">
        <v>3.9225018847376125</v>
      </c>
      <c r="F121" s="9">
        <v>51798.44</v>
      </c>
      <c r="G121" s="9">
        <v>596715.12</v>
      </c>
      <c r="M121" s="7"/>
      <c r="N121" s="6">
        <f ca="1">IFERROR(__xludf.DUMMYFUNCTION("""COMPUTED_VALUE"""),4.36184660391528)</f>
        <v>4.3618466039152803</v>
      </c>
      <c r="O121" s="4">
        <f ca="1">IFERROR(__xludf.DUMMYFUNCTION("""COMPUTED_VALUE"""),4511599)</f>
        <v>4511599</v>
      </c>
      <c r="P121" s="4">
        <f ca="1">IFERROR(__xludf.DUMMYFUNCTION("""COMPUTED_VALUE"""),88)</f>
        <v>88</v>
      </c>
      <c r="Q121" s="4">
        <f ca="1">IFERROR(__xludf.DUMMYFUNCTION("""COMPUTED_VALUE"""),119551168)</f>
        <v>119551168</v>
      </c>
    </row>
    <row r="122" spans="1:17" ht="15.75" customHeight="1" x14ac:dyDescent="0.25">
      <c r="A122" s="4">
        <v>6509</v>
      </c>
      <c r="B122" s="4">
        <v>2018</v>
      </c>
      <c r="C122" s="4" t="s">
        <v>60</v>
      </c>
      <c r="D122" s="4" t="s">
        <v>36</v>
      </c>
      <c r="E122" s="6">
        <v>3.4303517779568087</v>
      </c>
      <c r="F122" s="9">
        <v>52771.01</v>
      </c>
      <c r="G122" s="9">
        <v>614660.98</v>
      </c>
      <c r="M122" s="7"/>
      <c r="N122" s="6">
        <f ca="1">IFERROR(__xludf.DUMMYFUNCTION("""COMPUTED_VALUE"""),4.36184660391528)</f>
        <v>4.3618466039152803</v>
      </c>
      <c r="O122" s="4">
        <f ca="1">IFERROR(__xludf.DUMMYFUNCTION("""COMPUTED_VALUE"""),4511599)</f>
        <v>4511599</v>
      </c>
      <c r="P122" s="4">
        <f ca="1">IFERROR(__xludf.DUMMYFUNCTION("""COMPUTED_VALUE"""),88)</f>
        <v>88</v>
      </c>
      <c r="Q122" s="4">
        <f ca="1">IFERROR(__xludf.DUMMYFUNCTION("""COMPUTED_VALUE"""),119551168)</f>
        <v>119551168</v>
      </c>
    </row>
    <row r="123" spans="1:17" ht="15.75" customHeight="1" x14ac:dyDescent="0.25">
      <c r="A123" s="4">
        <v>6509</v>
      </c>
      <c r="B123" s="4">
        <v>2019</v>
      </c>
      <c r="C123" s="4" t="s">
        <v>60</v>
      </c>
      <c r="D123" s="4" t="s">
        <v>36</v>
      </c>
      <c r="E123" s="6">
        <v>3.2990821926543261</v>
      </c>
      <c r="F123" s="9">
        <v>53026.15</v>
      </c>
      <c r="G123" s="9">
        <v>458141.2</v>
      </c>
      <c r="M123" s="7"/>
      <c r="N123" s="6">
        <f ca="1">IFERROR(__xludf.DUMMYFUNCTION("""COMPUTED_VALUE"""),4.36184660391528)</f>
        <v>4.3618466039152803</v>
      </c>
      <c r="O123" s="4">
        <f ca="1">IFERROR(__xludf.DUMMYFUNCTION("""COMPUTED_VALUE"""),4511599)</f>
        <v>4511599</v>
      </c>
      <c r="P123" s="4">
        <f ca="1">IFERROR(__xludf.DUMMYFUNCTION("""COMPUTED_VALUE"""),88)</f>
        <v>88</v>
      </c>
      <c r="Q123" s="4">
        <f ca="1">IFERROR(__xludf.DUMMYFUNCTION("""COMPUTED_VALUE"""),119551168)</f>
        <v>119551168</v>
      </c>
    </row>
    <row r="124" spans="1:17" ht="15.75" customHeight="1" x14ac:dyDescent="0.25">
      <c r="A124" s="4">
        <v>6509</v>
      </c>
      <c r="B124" s="4">
        <v>2020</v>
      </c>
      <c r="C124" s="4" t="s">
        <v>60</v>
      </c>
      <c r="D124" s="4" t="s">
        <v>36</v>
      </c>
      <c r="E124" s="6">
        <v>3.4910067469288855</v>
      </c>
      <c r="F124" s="9">
        <v>53802.16</v>
      </c>
      <c r="G124" s="9">
        <v>646274.64</v>
      </c>
      <c r="M124" s="7"/>
      <c r="N124" s="6">
        <f ca="1">IFERROR(__xludf.DUMMYFUNCTION("""COMPUTED_VALUE"""),4.36184660391528)</f>
        <v>4.3618466039152803</v>
      </c>
      <c r="O124" s="4">
        <f ca="1">IFERROR(__xludf.DUMMYFUNCTION("""COMPUTED_VALUE"""),4511599)</f>
        <v>4511599</v>
      </c>
      <c r="P124" s="4">
        <f ca="1">IFERROR(__xludf.DUMMYFUNCTION("""COMPUTED_VALUE"""),88)</f>
        <v>88</v>
      </c>
      <c r="Q124" s="4">
        <f ca="1">IFERROR(__xludf.DUMMYFUNCTION("""COMPUTED_VALUE"""),119551168)</f>
        <v>119551168</v>
      </c>
    </row>
    <row r="125" spans="1:17" ht="15.75" customHeight="1" x14ac:dyDescent="0.25">
      <c r="A125" s="4">
        <v>6509</v>
      </c>
      <c r="B125" s="4">
        <v>2021</v>
      </c>
      <c r="C125" s="4" t="s">
        <v>60</v>
      </c>
      <c r="D125" s="4" t="s">
        <v>36</v>
      </c>
      <c r="E125" s="6">
        <v>3.7179406895159524</v>
      </c>
      <c r="F125" s="9">
        <v>54763.78</v>
      </c>
      <c r="G125" s="9">
        <v>800565.78</v>
      </c>
      <c r="M125" s="7"/>
      <c r="N125" s="6">
        <f ca="1">IFERROR(__xludf.DUMMYFUNCTION("""COMPUTED_VALUE"""),4.36184660391528)</f>
        <v>4.3618466039152803</v>
      </c>
      <c r="O125" s="4">
        <f ca="1">IFERROR(__xludf.DUMMYFUNCTION("""COMPUTED_VALUE"""),4511599)</f>
        <v>4511599</v>
      </c>
      <c r="P125" s="4">
        <f ca="1">IFERROR(__xludf.DUMMYFUNCTION("""COMPUTED_VALUE"""),88)</f>
        <v>88</v>
      </c>
      <c r="Q125" s="4">
        <f ca="1">IFERROR(__xludf.DUMMYFUNCTION("""COMPUTED_VALUE"""),119551168)</f>
        <v>119551168</v>
      </c>
    </row>
    <row r="126" spans="1:17" ht="15.75" customHeight="1" x14ac:dyDescent="0.25">
      <c r="A126" s="4">
        <v>6509</v>
      </c>
      <c r="B126" s="4">
        <v>2022</v>
      </c>
      <c r="C126" s="4" t="s">
        <v>60</v>
      </c>
      <c r="D126" s="4" t="s">
        <v>36</v>
      </c>
      <c r="E126" s="6">
        <v>3.5344737083005997</v>
      </c>
      <c r="F126" s="9">
        <v>54909.46</v>
      </c>
      <c r="G126" s="9">
        <v>672833.62</v>
      </c>
      <c r="M126" s="7"/>
      <c r="N126" s="6">
        <f ca="1">IFERROR(__xludf.DUMMYFUNCTION("""COMPUTED_VALUE"""),4.36184660391528)</f>
        <v>4.3618466039152803</v>
      </c>
      <c r="O126" s="4">
        <f ca="1">IFERROR(__xludf.DUMMYFUNCTION("""COMPUTED_VALUE"""),4511599)</f>
        <v>4511599</v>
      </c>
      <c r="P126" s="4">
        <f ca="1">IFERROR(__xludf.DUMMYFUNCTION("""COMPUTED_VALUE"""),88)</f>
        <v>88</v>
      </c>
      <c r="Q126" s="4">
        <f ca="1">IFERROR(__xludf.DUMMYFUNCTION("""COMPUTED_VALUE"""),119551168)</f>
        <v>119551168</v>
      </c>
    </row>
    <row r="127" spans="1:17" ht="15.75" customHeight="1" x14ac:dyDescent="0.25">
      <c r="A127" s="4">
        <v>6509</v>
      </c>
      <c r="B127" s="4">
        <v>2023</v>
      </c>
      <c r="C127" s="4" t="s">
        <v>60</v>
      </c>
      <c r="D127" s="4" t="s">
        <v>36</v>
      </c>
      <c r="E127" s="6">
        <v>3.9774843109359779</v>
      </c>
      <c r="F127" s="9">
        <v>55650.28</v>
      </c>
      <c r="G127" s="9">
        <v>513818.18</v>
      </c>
      <c r="M127" s="7"/>
      <c r="N127" s="6">
        <f ca="1">IFERROR(__xludf.DUMMYFUNCTION("""COMPUTED_VALUE"""),3.89363094760294)</f>
        <v>3.89363094760294</v>
      </c>
      <c r="O127" s="4">
        <f ca="1">IFERROR(__xludf.DUMMYFUNCTION("""COMPUTED_VALUE"""),9043810)</f>
        <v>9043810</v>
      </c>
      <c r="P127" s="4">
        <f ca="1">IFERROR(__xludf.DUMMYFUNCTION("""COMPUTED_VALUE"""),85)</f>
        <v>85</v>
      </c>
      <c r="Q127" s="4">
        <f ca="1">IFERROR(__xludf.DUMMYFUNCTION("""COMPUTED_VALUE"""),94782140)</f>
        <v>94782140</v>
      </c>
    </row>
    <row r="128" spans="1:17" ht="15.75" customHeight="1" x14ac:dyDescent="0.25">
      <c r="A128" s="4">
        <v>8507</v>
      </c>
      <c r="B128" s="4">
        <v>2017</v>
      </c>
      <c r="C128" s="4" t="s">
        <v>42</v>
      </c>
      <c r="D128" s="4" t="s">
        <v>10</v>
      </c>
      <c r="E128" s="6">
        <v>3.6359873830995637</v>
      </c>
      <c r="F128" s="9">
        <v>71472.44</v>
      </c>
      <c r="G128" s="9">
        <v>1484110.35</v>
      </c>
      <c r="M128" s="7"/>
      <c r="N128" s="6">
        <f ca="1">IFERROR(__xludf.DUMMYFUNCTION("""COMPUTED_VALUE"""),3.89363094760294)</f>
        <v>3.89363094760294</v>
      </c>
      <c r="O128" s="4">
        <f ca="1">IFERROR(__xludf.DUMMYFUNCTION("""COMPUTED_VALUE"""),9043810)</f>
        <v>9043810</v>
      </c>
      <c r="P128" s="4">
        <f ca="1">IFERROR(__xludf.DUMMYFUNCTION("""COMPUTED_VALUE"""),85)</f>
        <v>85</v>
      </c>
      <c r="Q128" s="4">
        <f ca="1">IFERROR(__xludf.DUMMYFUNCTION("""COMPUTED_VALUE"""),94782140)</f>
        <v>94782140</v>
      </c>
    </row>
    <row r="129" spans="1:17" ht="15.75" customHeight="1" x14ac:dyDescent="0.25">
      <c r="A129" s="4">
        <v>8507</v>
      </c>
      <c r="B129" s="4">
        <v>2018</v>
      </c>
      <c r="C129" s="4" t="s">
        <v>42</v>
      </c>
      <c r="D129" s="4" t="s">
        <v>10</v>
      </c>
      <c r="E129" s="6">
        <v>3.9440498099064571</v>
      </c>
      <c r="F129" s="9">
        <v>71696.429999999993</v>
      </c>
      <c r="G129" s="9">
        <v>1482753.43</v>
      </c>
      <c r="M129" s="7"/>
      <c r="N129" s="6">
        <f ca="1">IFERROR(__xludf.DUMMYFUNCTION("""COMPUTED_VALUE"""),3.89363094760294)</f>
        <v>3.89363094760294</v>
      </c>
      <c r="O129" s="4">
        <f ca="1">IFERROR(__xludf.DUMMYFUNCTION("""COMPUTED_VALUE"""),9043810)</f>
        <v>9043810</v>
      </c>
      <c r="P129" s="4">
        <f ca="1">IFERROR(__xludf.DUMMYFUNCTION("""COMPUTED_VALUE"""),85)</f>
        <v>85</v>
      </c>
      <c r="Q129" s="4">
        <f ca="1">IFERROR(__xludf.DUMMYFUNCTION("""COMPUTED_VALUE"""),94782140)</f>
        <v>94782140</v>
      </c>
    </row>
    <row r="130" spans="1:17" ht="15.75" customHeight="1" x14ac:dyDescent="0.25">
      <c r="A130" s="4">
        <v>8507</v>
      </c>
      <c r="B130" s="4">
        <v>2019</v>
      </c>
      <c r="C130" s="4" t="s">
        <v>42</v>
      </c>
      <c r="D130" s="4" t="s">
        <v>10</v>
      </c>
      <c r="E130" s="6">
        <v>3.7268762427577737</v>
      </c>
      <c r="F130" s="9">
        <v>71956.06</v>
      </c>
      <c r="G130" s="9">
        <v>1494527.4</v>
      </c>
      <c r="M130" s="7"/>
      <c r="N130" s="6">
        <f ca="1">IFERROR(__xludf.DUMMYFUNCTION("""COMPUTED_VALUE"""),3.89363094760294)</f>
        <v>3.89363094760294</v>
      </c>
      <c r="O130" s="4">
        <f ca="1">IFERROR(__xludf.DUMMYFUNCTION("""COMPUTED_VALUE"""),9043810)</f>
        <v>9043810</v>
      </c>
      <c r="P130" s="4">
        <f ca="1">IFERROR(__xludf.DUMMYFUNCTION("""COMPUTED_VALUE"""),85)</f>
        <v>85</v>
      </c>
      <c r="Q130" s="4">
        <f ca="1">IFERROR(__xludf.DUMMYFUNCTION("""COMPUTED_VALUE"""),94782140)</f>
        <v>94782140</v>
      </c>
    </row>
    <row r="131" spans="1:17" ht="15.75" customHeight="1" x14ac:dyDescent="0.25">
      <c r="A131" s="4">
        <v>8507</v>
      </c>
      <c r="B131" s="4">
        <v>2020</v>
      </c>
      <c r="C131" s="4" t="s">
        <v>42</v>
      </c>
      <c r="D131" s="4" t="s">
        <v>10</v>
      </c>
      <c r="E131" s="6">
        <v>3.9741047800408875</v>
      </c>
      <c r="F131" s="9">
        <v>72656.539999999994</v>
      </c>
      <c r="G131" s="9">
        <v>1388726.16</v>
      </c>
      <c r="M131" s="7"/>
      <c r="N131" s="6">
        <f ca="1">IFERROR(__xludf.DUMMYFUNCTION("""COMPUTED_VALUE"""),3.89363094760294)</f>
        <v>3.89363094760294</v>
      </c>
      <c r="O131" s="4">
        <f ca="1">IFERROR(__xludf.DUMMYFUNCTION("""COMPUTED_VALUE"""),9043810)</f>
        <v>9043810</v>
      </c>
      <c r="P131" s="4">
        <f ca="1">IFERROR(__xludf.DUMMYFUNCTION("""COMPUTED_VALUE"""),85)</f>
        <v>85</v>
      </c>
      <c r="Q131" s="4">
        <f ca="1">IFERROR(__xludf.DUMMYFUNCTION("""COMPUTED_VALUE"""),94782140)</f>
        <v>94782140</v>
      </c>
    </row>
    <row r="132" spans="1:17" ht="15.75" customHeight="1" x14ac:dyDescent="0.25">
      <c r="A132" s="4">
        <v>8507</v>
      </c>
      <c r="B132" s="4">
        <v>2021</v>
      </c>
      <c r="C132" s="4" t="s">
        <v>42</v>
      </c>
      <c r="D132" s="4" t="s">
        <v>10</v>
      </c>
      <c r="E132" s="6">
        <v>4.4273103153635036</v>
      </c>
      <c r="F132" s="9">
        <v>73546.77</v>
      </c>
      <c r="G132" s="9">
        <v>1267158.33</v>
      </c>
      <c r="M132" s="7"/>
      <c r="N132" s="6">
        <f ca="1">IFERROR(__xludf.DUMMYFUNCTION("""COMPUTED_VALUE"""),3.89363094760294)</f>
        <v>3.89363094760294</v>
      </c>
      <c r="O132" s="4">
        <f ca="1">IFERROR(__xludf.DUMMYFUNCTION("""COMPUTED_VALUE"""),9043810)</f>
        <v>9043810</v>
      </c>
      <c r="P132" s="4">
        <f ca="1">IFERROR(__xludf.DUMMYFUNCTION("""COMPUTED_VALUE"""),85)</f>
        <v>85</v>
      </c>
      <c r="Q132" s="4">
        <f ca="1">IFERROR(__xludf.DUMMYFUNCTION("""COMPUTED_VALUE"""),94782140)</f>
        <v>94782140</v>
      </c>
    </row>
    <row r="133" spans="1:17" ht="15.75" customHeight="1" x14ac:dyDescent="0.25">
      <c r="A133" s="4">
        <v>8507</v>
      </c>
      <c r="B133" s="4">
        <v>2022</v>
      </c>
      <c r="C133" s="4" t="s">
        <v>42</v>
      </c>
      <c r="D133" s="4" t="s">
        <v>10</v>
      </c>
      <c r="E133" s="6">
        <v>4.3591259410918042</v>
      </c>
      <c r="F133" s="9">
        <v>74047.350000000006</v>
      </c>
      <c r="G133" s="9">
        <v>1297873.56</v>
      </c>
      <c r="M133" s="7"/>
      <c r="N133" s="6">
        <f ca="1">IFERROR(__xludf.DUMMYFUNCTION("""COMPUTED_VALUE"""),3.89363094760294)</f>
        <v>3.89363094760294</v>
      </c>
      <c r="O133" s="4">
        <f ca="1">IFERROR(__xludf.DUMMYFUNCTION("""COMPUTED_VALUE"""),9043810)</f>
        <v>9043810</v>
      </c>
      <c r="P133" s="4">
        <f ca="1">IFERROR(__xludf.DUMMYFUNCTION("""COMPUTED_VALUE"""),85)</f>
        <v>85</v>
      </c>
      <c r="Q133" s="4">
        <f ca="1">IFERROR(__xludf.DUMMYFUNCTION("""COMPUTED_VALUE"""),94782140)</f>
        <v>94782140</v>
      </c>
    </row>
    <row r="134" spans="1:17" ht="15.75" customHeight="1" x14ac:dyDescent="0.25">
      <c r="A134" s="4">
        <v>8507</v>
      </c>
      <c r="B134" s="4">
        <v>2023</v>
      </c>
      <c r="C134" s="4" t="s">
        <v>42</v>
      </c>
      <c r="D134" s="4" t="s">
        <v>10</v>
      </c>
      <c r="E134" s="6">
        <v>4.45817302140986</v>
      </c>
      <c r="F134" s="9">
        <v>74558.31</v>
      </c>
      <c r="G134" s="9">
        <v>1457759.5</v>
      </c>
      <c r="M134" s="7"/>
      <c r="N134" s="6">
        <f ca="1">IFERROR(__xludf.DUMMYFUNCTION("""COMPUTED_VALUE"""),2.98427235323877)</f>
        <v>2.98427235323877</v>
      </c>
      <c r="O134" s="4">
        <f ca="1">IFERROR(__xludf.DUMMYFUNCTION("""COMPUTED_VALUE"""),3914784)</f>
        <v>3914784</v>
      </c>
      <c r="P134" s="4">
        <f ca="1">IFERROR(__xludf.DUMMYFUNCTION("""COMPUTED_VALUE"""),84)</f>
        <v>84</v>
      </c>
      <c r="Q134" s="4">
        <f ca="1">IFERROR(__xludf.DUMMYFUNCTION("""COMPUTED_VALUE"""),143501736)</f>
        <v>143501736</v>
      </c>
    </row>
    <row r="135" spans="1:17" ht="15.75" customHeight="1" x14ac:dyDescent="0.25">
      <c r="A135" s="4">
        <v>1511</v>
      </c>
      <c r="B135" s="4">
        <v>2017</v>
      </c>
      <c r="C135" s="4" t="s">
        <v>57</v>
      </c>
      <c r="D135" s="4" t="s">
        <v>15</v>
      </c>
      <c r="E135" s="6">
        <v>3.648605855746315</v>
      </c>
      <c r="F135" s="9">
        <v>61631.98</v>
      </c>
      <c r="G135" s="9">
        <v>1061992.76</v>
      </c>
      <c r="M135" s="7"/>
      <c r="N135" s="6">
        <f ca="1">IFERROR(__xludf.DUMMYFUNCTION("""COMPUTED_VALUE"""),2.98427235323877)</f>
        <v>2.98427235323877</v>
      </c>
      <c r="O135" s="4">
        <f ca="1">IFERROR(__xludf.DUMMYFUNCTION("""COMPUTED_VALUE"""),3914784)</f>
        <v>3914784</v>
      </c>
      <c r="P135" s="4">
        <f ca="1">IFERROR(__xludf.DUMMYFUNCTION("""COMPUTED_VALUE"""),84)</f>
        <v>84</v>
      </c>
      <c r="Q135" s="4">
        <f ca="1">IFERROR(__xludf.DUMMYFUNCTION("""COMPUTED_VALUE"""),143501736)</f>
        <v>143501736</v>
      </c>
    </row>
    <row r="136" spans="1:17" ht="15.75" customHeight="1" x14ac:dyDescent="0.25">
      <c r="A136" s="4">
        <v>1511</v>
      </c>
      <c r="B136" s="4">
        <v>2018</v>
      </c>
      <c r="C136" s="4" t="s">
        <v>57</v>
      </c>
      <c r="D136" s="4" t="s">
        <v>15</v>
      </c>
      <c r="E136" s="6">
        <v>3.921629587636982</v>
      </c>
      <c r="F136" s="9">
        <v>62444.12</v>
      </c>
      <c r="G136" s="9">
        <v>1079933.33</v>
      </c>
      <c r="M136" s="7"/>
      <c r="N136" s="6">
        <f ca="1">IFERROR(__xludf.DUMMYFUNCTION("""COMPUTED_VALUE"""),2.98427235323877)</f>
        <v>2.98427235323877</v>
      </c>
      <c r="O136" s="4">
        <f ca="1">IFERROR(__xludf.DUMMYFUNCTION("""COMPUTED_VALUE"""),3914784)</f>
        <v>3914784</v>
      </c>
      <c r="P136" s="4">
        <f ca="1">IFERROR(__xludf.DUMMYFUNCTION("""COMPUTED_VALUE"""),84)</f>
        <v>84</v>
      </c>
      <c r="Q136" s="4">
        <f ca="1">IFERROR(__xludf.DUMMYFUNCTION("""COMPUTED_VALUE"""),143501736)</f>
        <v>143501736</v>
      </c>
    </row>
    <row r="137" spans="1:17" ht="15.75" customHeight="1" x14ac:dyDescent="0.25">
      <c r="A137" s="4">
        <v>1511</v>
      </c>
      <c r="B137" s="4">
        <v>2019</v>
      </c>
      <c r="C137" s="4" t="s">
        <v>57</v>
      </c>
      <c r="D137" s="4" t="s">
        <v>15</v>
      </c>
      <c r="E137" s="6">
        <v>3.5218218588908154</v>
      </c>
      <c r="F137" s="9">
        <v>63129.82</v>
      </c>
      <c r="G137" s="9">
        <v>1107144.49</v>
      </c>
      <c r="M137" s="7"/>
      <c r="N137" s="6">
        <f ca="1">IFERROR(__xludf.DUMMYFUNCTION("""COMPUTED_VALUE"""),2.98427235323877)</f>
        <v>2.98427235323877</v>
      </c>
      <c r="O137" s="4">
        <f ca="1">IFERROR(__xludf.DUMMYFUNCTION("""COMPUTED_VALUE"""),3914784)</f>
        <v>3914784</v>
      </c>
      <c r="P137" s="4">
        <f ca="1">IFERROR(__xludf.DUMMYFUNCTION("""COMPUTED_VALUE"""),84)</f>
        <v>84</v>
      </c>
      <c r="Q137" s="4">
        <f ca="1">IFERROR(__xludf.DUMMYFUNCTION("""COMPUTED_VALUE"""),143501736)</f>
        <v>143501736</v>
      </c>
    </row>
    <row r="138" spans="1:17" ht="15.75" customHeight="1" x14ac:dyDescent="0.25">
      <c r="A138" s="4">
        <v>1511</v>
      </c>
      <c r="B138" s="4">
        <v>2020</v>
      </c>
      <c r="C138" s="4" t="s">
        <v>57</v>
      </c>
      <c r="D138" s="4" t="s">
        <v>15</v>
      </c>
      <c r="E138" s="6">
        <v>3.0714378355896264</v>
      </c>
      <c r="F138" s="9">
        <v>63786.27</v>
      </c>
      <c r="G138" s="9">
        <v>974333.84</v>
      </c>
      <c r="M138" s="7"/>
      <c r="N138" s="6">
        <f ca="1">IFERROR(__xludf.DUMMYFUNCTION("""COMPUTED_VALUE"""),2.98427235323877)</f>
        <v>2.98427235323877</v>
      </c>
      <c r="O138" s="4">
        <f ca="1">IFERROR(__xludf.DUMMYFUNCTION("""COMPUTED_VALUE"""),3914784)</f>
        <v>3914784</v>
      </c>
      <c r="P138" s="4">
        <f ca="1">IFERROR(__xludf.DUMMYFUNCTION("""COMPUTED_VALUE"""),84)</f>
        <v>84</v>
      </c>
      <c r="Q138" s="4">
        <f ca="1">IFERROR(__xludf.DUMMYFUNCTION("""COMPUTED_VALUE"""),143501736)</f>
        <v>143501736</v>
      </c>
    </row>
    <row r="139" spans="1:17" ht="15.75" customHeight="1" x14ac:dyDescent="0.25">
      <c r="A139" s="4">
        <v>1511</v>
      </c>
      <c r="B139" s="4">
        <v>2021</v>
      </c>
      <c r="C139" s="4" t="s">
        <v>57</v>
      </c>
      <c r="D139" s="4" t="s">
        <v>15</v>
      </c>
      <c r="E139" s="6">
        <v>3.3439477521352314</v>
      </c>
      <c r="F139" s="9">
        <v>64475.8</v>
      </c>
      <c r="G139" s="9">
        <v>808203.64</v>
      </c>
      <c r="M139" s="7"/>
      <c r="N139" s="6">
        <f ca="1">IFERROR(__xludf.DUMMYFUNCTION("""COMPUTED_VALUE"""),2.98427235323877)</f>
        <v>2.98427235323877</v>
      </c>
      <c r="O139" s="4">
        <f ca="1">IFERROR(__xludf.DUMMYFUNCTION("""COMPUTED_VALUE"""),3914784)</f>
        <v>3914784</v>
      </c>
      <c r="P139" s="4">
        <f ca="1">IFERROR(__xludf.DUMMYFUNCTION("""COMPUTED_VALUE"""),84)</f>
        <v>84</v>
      </c>
      <c r="Q139" s="4">
        <f ca="1">IFERROR(__xludf.DUMMYFUNCTION("""COMPUTED_VALUE"""),143501736)</f>
        <v>143501736</v>
      </c>
    </row>
    <row r="140" spans="1:17" ht="15.75" customHeight="1" x14ac:dyDescent="0.25">
      <c r="A140" s="4">
        <v>1511</v>
      </c>
      <c r="B140" s="4">
        <v>2022</v>
      </c>
      <c r="C140" s="4" t="s">
        <v>57</v>
      </c>
      <c r="D140" s="4" t="s">
        <v>15</v>
      </c>
      <c r="E140" s="6">
        <v>3.0626800956460829</v>
      </c>
      <c r="F140" s="9">
        <v>65378.78</v>
      </c>
      <c r="G140" s="9">
        <v>773298.24</v>
      </c>
      <c r="M140" s="7"/>
      <c r="N140" s="6">
        <f ca="1">IFERROR(__xludf.DUMMYFUNCTION("""COMPUTED_VALUE"""),2.98427235323877)</f>
        <v>2.98427235323877</v>
      </c>
      <c r="O140" s="4">
        <f ca="1">IFERROR(__xludf.DUMMYFUNCTION("""COMPUTED_VALUE"""),3914784)</f>
        <v>3914784</v>
      </c>
      <c r="P140" s="4">
        <f ca="1">IFERROR(__xludf.DUMMYFUNCTION("""COMPUTED_VALUE"""),84)</f>
        <v>84</v>
      </c>
      <c r="Q140" s="4">
        <f ca="1">IFERROR(__xludf.DUMMYFUNCTION("""COMPUTED_VALUE"""),143501736)</f>
        <v>143501736</v>
      </c>
    </row>
    <row r="141" spans="1:17" ht="15.75" customHeight="1" x14ac:dyDescent="0.25">
      <c r="A141" s="4">
        <v>1511</v>
      </c>
      <c r="B141" s="4">
        <v>2023</v>
      </c>
      <c r="C141" s="4" t="s">
        <v>57</v>
      </c>
      <c r="D141" s="4" t="s">
        <v>15</v>
      </c>
      <c r="E141" s="6">
        <v>3.1506766055647395</v>
      </c>
      <c r="F141" s="9">
        <v>65700.3</v>
      </c>
      <c r="G141" s="9">
        <v>759896.63</v>
      </c>
      <c r="M141" s="7"/>
      <c r="N141" s="6">
        <f ca="1">IFERROR(__xludf.DUMMYFUNCTION("""COMPUTED_VALUE"""),2.72357293630447)</f>
        <v>2.7235729363044698</v>
      </c>
      <c r="O141" s="4">
        <f ca="1">IFERROR(__xludf.DUMMYFUNCTION("""COMPUTED_VALUE"""),4361740)</f>
        <v>4361740</v>
      </c>
      <c r="P141" s="4">
        <f ca="1">IFERROR(__xludf.DUMMYFUNCTION("""COMPUTED_VALUE"""),81)</f>
        <v>81</v>
      </c>
      <c r="Q141" s="4">
        <f ca="1">IFERROR(__xludf.DUMMYFUNCTION("""COMPUTED_VALUE"""),152364078)</f>
        <v>152364078</v>
      </c>
    </row>
    <row r="142" spans="1:17" ht="15.75" customHeight="1" x14ac:dyDescent="0.25">
      <c r="A142" s="4">
        <v>529</v>
      </c>
      <c r="B142" s="4">
        <v>2017</v>
      </c>
      <c r="C142" s="4" t="s">
        <v>41</v>
      </c>
      <c r="D142" s="4" t="s">
        <v>71</v>
      </c>
      <c r="E142" s="6">
        <v>2.631847043613682</v>
      </c>
      <c r="F142" s="9">
        <v>62124.97</v>
      </c>
      <c r="G142" s="9">
        <v>1316126.02</v>
      </c>
      <c r="M142" s="7"/>
      <c r="N142" s="6">
        <f ca="1">IFERROR(__xludf.DUMMYFUNCTION("""COMPUTED_VALUE"""),2.72357293630447)</f>
        <v>2.7235729363044698</v>
      </c>
      <c r="O142" s="4">
        <f ca="1">IFERROR(__xludf.DUMMYFUNCTION("""COMPUTED_VALUE"""),4361740)</f>
        <v>4361740</v>
      </c>
      <c r="P142" s="4">
        <f ca="1">IFERROR(__xludf.DUMMYFUNCTION("""COMPUTED_VALUE"""),81)</f>
        <v>81</v>
      </c>
      <c r="Q142" s="4">
        <f ca="1">IFERROR(__xludf.DUMMYFUNCTION("""COMPUTED_VALUE"""),152364078)</f>
        <v>152364078</v>
      </c>
    </row>
    <row r="143" spans="1:17" ht="15.75" customHeight="1" x14ac:dyDescent="0.25">
      <c r="A143" s="4">
        <v>529</v>
      </c>
      <c r="B143" s="4">
        <v>2018</v>
      </c>
      <c r="C143" s="4" t="s">
        <v>41</v>
      </c>
      <c r="D143" s="4" t="s">
        <v>71</v>
      </c>
      <c r="E143" s="6">
        <v>3.0664503207752403</v>
      </c>
      <c r="F143" s="9">
        <v>62931.199999999997</v>
      </c>
      <c r="G143" s="9">
        <v>1325172.55</v>
      </c>
      <c r="M143" s="7"/>
      <c r="N143" s="6">
        <f ca="1">IFERROR(__xludf.DUMMYFUNCTION("""COMPUTED_VALUE"""),2.72357293630447)</f>
        <v>2.7235729363044698</v>
      </c>
      <c r="O143" s="4">
        <f ca="1">IFERROR(__xludf.DUMMYFUNCTION("""COMPUTED_VALUE"""),4361740)</f>
        <v>4361740</v>
      </c>
      <c r="P143" s="4">
        <f ca="1">IFERROR(__xludf.DUMMYFUNCTION("""COMPUTED_VALUE"""),81)</f>
        <v>81</v>
      </c>
      <c r="Q143" s="4">
        <f ca="1">IFERROR(__xludf.DUMMYFUNCTION("""COMPUTED_VALUE"""),152364078)</f>
        <v>152364078</v>
      </c>
    </row>
    <row r="144" spans="1:17" ht="15.75" customHeight="1" x14ac:dyDescent="0.25">
      <c r="A144" s="4">
        <v>529</v>
      </c>
      <c r="B144" s="4">
        <v>2019</v>
      </c>
      <c r="C144" s="4" t="s">
        <v>41</v>
      </c>
      <c r="D144" s="4" t="s">
        <v>71</v>
      </c>
      <c r="E144" s="6">
        <v>3.1819867063048726</v>
      </c>
      <c r="F144" s="9">
        <v>63138.05</v>
      </c>
      <c r="G144" s="9">
        <v>1394250.6</v>
      </c>
      <c r="M144" s="7"/>
      <c r="N144" s="6">
        <f ca="1">IFERROR(__xludf.DUMMYFUNCTION("""COMPUTED_VALUE"""),2.72357293630447)</f>
        <v>2.7235729363044698</v>
      </c>
      <c r="O144" s="4">
        <f ca="1">IFERROR(__xludf.DUMMYFUNCTION("""COMPUTED_VALUE"""),4361740)</f>
        <v>4361740</v>
      </c>
      <c r="P144" s="4">
        <f ca="1">IFERROR(__xludf.DUMMYFUNCTION("""COMPUTED_VALUE"""),81)</f>
        <v>81</v>
      </c>
      <c r="Q144" s="4">
        <f ca="1">IFERROR(__xludf.DUMMYFUNCTION("""COMPUTED_VALUE"""),152364078)</f>
        <v>152364078</v>
      </c>
    </row>
    <row r="145" spans="1:17" ht="15.75" customHeight="1" x14ac:dyDescent="0.25">
      <c r="A145" s="4">
        <v>529</v>
      </c>
      <c r="B145" s="4">
        <v>2020</v>
      </c>
      <c r="C145" s="4" t="s">
        <v>41</v>
      </c>
      <c r="D145" s="4" t="s">
        <v>71</v>
      </c>
      <c r="E145" s="6">
        <v>3.6028421912632966</v>
      </c>
      <c r="F145" s="9">
        <v>63324.34</v>
      </c>
      <c r="G145" s="9">
        <v>1325839.53</v>
      </c>
      <c r="M145" s="7"/>
      <c r="N145" s="6">
        <f ca="1">IFERROR(__xludf.DUMMYFUNCTION("""COMPUTED_VALUE"""),2.72357293630447)</f>
        <v>2.7235729363044698</v>
      </c>
      <c r="O145" s="4">
        <f ca="1">IFERROR(__xludf.DUMMYFUNCTION("""COMPUTED_VALUE"""),4361740)</f>
        <v>4361740</v>
      </c>
      <c r="P145" s="4">
        <f ca="1">IFERROR(__xludf.DUMMYFUNCTION("""COMPUTED_VALUE"""),81)</f>
        <v>81</v>
      </c>
      <c r="Q145" s="4">
        <f ca="1">IFERROR(__xludf.DUMMYFUNCTION("""COMPUTED_VALUE"""),152364078)</f>
        <v>152364078</v>
      </c>
    </row>
    <row r="146" spans="1:17" ht="15.75" customHeight="1" x14ac:dyDescent="0.25">
      <c r="A146" s="4">
        <v>529</v>
      </c>
      <c r="B146" s="4">
        <v>2021</v>
      </c>
      <c r="C146" s="4" t="s">
        <v>41</v>
      </c>
      <c r="D146" s="4" t="s">
        <v>71</v>
      </c>
      <c r="E146" s="6">
        <v>3.1994688706286616</v>
      </c>
      <c r="F146" s="9">
        <v>63556.61</v>
      </c>
      <c r="G146" s="9">
        <v>1514590.57</v>
      </c>
      <c r="M146" s="7"/>
      <c r="N146" s="6">
        <f ca="1">IFERROR(__xludf.DUMMYFUNCTION("""COMPUTED_VALUE"""),2.72357293630447)</f>
        <v>2.7235729363044698</v>
      </c>
      <c r="O146" s="4">
        <f ca="1">IFERROR(__xludf.DUMMYFUNCTION("""COMPUTED_VALUE"""),4361740)</f>
        <v>4361740</v>
      </c>
      <c r="P146" s="4">
        <f ca="1">IFERROR(__xludf.DUMMYFUNCTION("""COMPUTED_VALUE"""),81)</f>
        <v>81</v>
      </c>
      <c r="Q146" s="4">
        <f ca="1">IFERROR(__xludf.DUMMYFUNCTION("""COMPUTED_VALUE"""),152364078)</f>
        <v>152364078</v>
      </c>
    </row>
    <row r="147" spans="1:17" ht="15.75" customHeight="1" x14ac:dyDescent="0.25">
      <c r="A147" s="4">
        <v>529</v>
      </c>
      <c r="B147" s="4">
        <v>2022</v>
      </c>
      <c r="C147" s="4" t="s">
        <v>41</v>
      </c>
      <c r="D147" s="4" t="s">
        <v>71</v>
      </c>
      <c r="E147" s="6">
        <v>2.7806451513152828</v>
      </c>
      <c r="F147" s="9">
        <v>63812.4</v>
      </c>
      <c r="G147" s="9">
        <v>1439221.57</v>
      </c>
      <c r="M147" s="7"/>
      <c r="N147" s="6">
        <f ca="1">IFERROR(__xludf.DUMMYFUNCTION("""COMPUTED_VALUE"""),2.72357293630447)</f>
        <v>2.7235729363044698</v>
      </c>
      <c r="O147" s="4">
        <f ca="1">IFERROR(__xludf.DUMMYFUNCTION("""COMPUTED_VALUE"""),4361740)</f>
        <v>4361740</v>
      </c>
      <c r="P147" s="4">
        <f ca="1">IFERROR(__xludf.DUMMYFUNCTION("""COMPUTED_VALUE"""),81)</f>
        <v>81</v>
      </c>
      <c r="Q147" s="4">
        <f ca="1">IFERROR(__xludf.DUMMYFUNCTION("""COMPUTED_VALUE"""),152364078)</f>
        <v>152364078</v>
      </c>
    </row>
    <row r="148" spans="1:17" ht="15.75" customHeight="1" x14ac:dyDescent="0.25">
      <c r="A148" s="4">
        <v>529</v>
      </c>
      <c r="B148" s="4">
        <v>2023</v>
      </c>
      <c r="C148" s="4" t="s">
        <v>41</v>
      </c>
      <c r="D148" s="4" t="s">
        <v>71</v>
      </c>
      <c r="E148" s="6">
        <v>2.8760665984632596</v>
      </c>
      <c r="F148" s="9">
        <v>64509.1</v>
      </c>
      <c r="G148" s="9">
        <v>1629992.64</v>
      </c>
      <c r="M148" s="7"/>
      <c r="N148" s="6">
        <f ca="1">IFERROR(__xludf.DUMMYFUNCTION("""COMPUTED_VALUE"""),2.56374705503618)</f>
        <v>2.5637470550361798</v>
      </c>
      <c r="O148" s="4">
        <f ca="1">IFERROR(__xludf.DUMMYFUNCTION("""COMPUTED_VALUE"""),2410592)</f>
        <v>2410592</v>
      </c>
      <c r="P148" s="4">
        <f ca="1">IFERROR(__xludf.DUMMYFUNCTION("""COMPUTED_VALUE"""),78)</f>
        <v>78</v>
      </c>
      <c r="Q148" s="4">
        <f ca="1">IFERROR(__xludf.DUMMYFUNCTION("""COMPUTED_VALUE"""),99488142)</f>
        <v>99488142</v>
      </c>
    </row>
    <row r="149" spans="1:17" ht="15.75" customHeight="1" x14ac:dyDescent="0.25">
      <c r="A149" s="4">
        <v>3472</v>
      </c>
      <c r="B149" s="4">
        <v>2017</v>
      </c>
      <c r="C149" s="4" t="s">
        <v>20</v>
      </c>
      <c r="D149" s="4" t="s">
        <v>10</v>
      </c>
      <c r="E149" s="6">
        <v>4.1237975745579973</v>
      </c>
      <c r="F149" s="9">
        <v>28415.86</v>
      </c>
      <c r="G149" s="9">
        <v>3572263.62</v>
      </c>
      <c r="M149" s="7"/>
      <c r="N149" s="6">
        <f ca="1">IFERROR(__xludf.DUMMYFUNCTION("""COMPUTED_VALUE"""),2.56374705503618)</f>
        <v>2.5637470550361798</v>
      </c>
      <c r="O149" s="4">
        <f ca="1">IFERROR(__xludf.DUMMYFUNCTION("""COMPUTED_VALUE"""),2410592)</f>
        <v>2410592</v>
      </c>
      <c r="P149" s="4">
        <f ca="1">IFERROR(__xludf.DUMMYFUNCTION("""COMPUTED_VALUE"""),78)</f>
        <v>78</v>
      </c>
      <c r="Q149" s="4">
        <f ca="1">IFERROR(__xludf.DUMMYFUNCTION("""COMPUTED_VALUE"""),99488142)</f>
        <v>99488142</v>
      </c>
    </row>
    <row r="150" spans="1:17" ht="15.75" customHeight="1" x14ac:dyDescent="0.25">
      <c r="A150" s="4">
        <v>3472</v>
      </c>
      <c r="B150" s="4">
        <v>2018</v>
      </c>
      <c r="C150" s="4" t="s">
        <v>20</v>
      </c>
      <c r="D150" s="4" t="s">
        <v>10</v>
      </c>
      <c r="E150" s="6">
        <v>4.1041828955161632</v>
      </c>
      <c r="F150" s="9">
        <v>28872.05</v>
      </c>
      <c r="G150" s="9">
        <v>3581135.78</v>
      </c>
      <c r="M150" s="7"/>
      <c r="N150" s="6">
        <f ca="1">IFERROR(__xludf.DUMMYFUNCTION("""COMPUTED_VALUE"""),2.56374705503618)</f>
        <v>2.5637470550361798</v>
      </c>
      <c r="O150" s="4">
        <f ca="1">IFERROR(__xludf.DUMMYFUNCTION("""COMPUTED_VALUE"""),2410592)</f>
        <v>2410592</v>
      </c>
      <c r="P150" s="4">
        <f ca="1">IFERROR(__xludf.DUMMYFUNCTION("""COMPUTED_VALUE"""),78)</f>
        <v>78</v>
      </c>
      <c r="Q150" s="4">
        <f ca="1">IFERROR(__xludf.DUMMYFUNCTION("""COMPUTED_VALUE"""),99488142)</f>
        <v>99488142</v>
      </c>
    </row>
    <row r="151" spans="1:17" ht="15.75" customHeight="1" x14ac:dyDescent="0.25">
      <c r="A151" s="4">
        <v>3472</v>
      </c>
      <c r="B151" s="4">
        <v>2019</v>
      </c>
      <c r="C151" s="4" t="s">
        <v>20</v>
      </c>
      <c r="D151" s="4" t="s">
        <v>10</v>
      </c>
      <c r="E151" s="6">
        <v>3.9269998990169621</v>
      </c>
      <c r="F151" s="9">
        <v>29174.720000000001</v>
      </c>
      <c r="G151" s="9">
        <v>3653404.84</v>
      </c>
      <c r="M151" s="7"/>
      <c r="N151" s="6">
        <f ca="1">IFERROR(__xludf.DUMMYFUNCTION("""COMPUTED_VALUE"""),2.56374705503618)</f>
        <v>2.5637470550361798</v>
      </c>
      <c r="O151" s="4">
        <f ca="1">IFERROR(__xludf.DUMMYFUNCTION("""COMPUTED_VALUE"""),2410592)</f>
        <v>2410592</v>
      </c>
      <c r="P151" s="4">
        <f ca="1">IFERROR(__xludf.DUMMYFUNCTION("""COMPUTED_VALUE"""),78)</f>
        <v>78</v>
      </c>
      <c r="Q151" s="4">
        <f ca="1">IFERROR(__xludf.DUMMYFUNCTION("""COMPUTED_VALUE"""),99488142)</f>
        <v>99488142</v>
      </c>
    </row>
    <row r="152" spans="1:17" ht="15.75" customHeight="1" x14ac:dyDescent="0.25">
      <c r="A152" s="4">
        <v>3472</v>
      </c>
      <c r="B152" s="4">
        <v>2020</v>
      </c>
      <c r="C152" s="4" t="s">
        <v>20</v>
      </c>
      <c r="D152" s="4" t="s">
        <v>10</v>
      </c>
      <c r="E152" s="6">
        <v>3.7173404474553786</v>
      </c>
      <c r="F152" s="9">
        <v>29599.74</v>
      </c>
      <c r="G152" s="9">
        <v>3616609.4</v>
      </c>
      <c r="M152" s="7"/>
      <c r="N152" s="6">
        <f ca="1">IFERROR(__xludf.DUMMYFUNCTION("""COMPUTED_VALUE"""),2.56374705503618)</f>
        <v>2.5637470550361798</v>
      </c>
      <c r="O152" s="4">
        <f ca="1">IFERROR(__xludf.DUMMYFUNCTION("""COMPUTED_VALUE"""),2410592)</f>
        <v>2410592</v>
      </c>
      <c r="P152" s="4">
        <f ca="1">IFERROR(__xludf.DUMMYFUNCTION("""COMPUTED_VALUE"""),78)</f>
        <v>78</v>
      </c>
      <c r="Q152" s="4">
        <f ca="1">IFERROR(__xludf.DUMMYFUNCTION("""COMPUTED_VALUE"""),99488142)</f>
        <v>99488142</v>
      </c>
    </row>
    <row r="153" spans="1:17" ht="15.75" customHeight="1" x14ac:dyDescent="0.25">
      <c r="A153" s="4">
        <v>3472</v>
      </c>
      <c r="B153" s="4">
        <v>2021</v>
      </c>
      <c r="C153" s="4" t="s">
        <v>20</v>
      </c>
      <c r="D153" s="4" t="s">
        <v>10</v>
      </c>
      <c r="E153" s="6">
        <v>3.9887430381913016</v>
      </c>
      <c r="F153" s="9">
        <v>29974.97</v>
      </c>
      <c r="G153" s="9">
        <v>3722698.02</v>
      </c>
      <c r="M153" s="7"/>
      <c r="N153" s="6">
        <f ca="1">IFERROR(__xludf.DUMMYFUNCTION("""COMPUTED_VALUE"""),2.56374705503618)</f>
        <v>2.5637470550361798</v>
      </c>
      <c r="O153" s="4">
        <f ca="1">IFERROR(__xludf.DUMMYFUNCTION("""COMPUTED_VALUE"""),2410592)</f>
        <v>2410592</v>
      </c>
      <c r="P153" s="4">
        <f ca="1">IFERROR(__xludf.DUMMYFUNCTION("""COMPUTED_VALUE"""),78)</f>
        <v>78</v>
      </c>
      <c r="Q153" s="4">
        <f ca="1">IFERROR(__xludf.DUMMYFUNCTION("""COMPUTED_VALUE"""),99488142)</f>
        <v>99488142</v>
      </c>
    </row>
    <row r="154" spans="1:17" ht="15.75" customHeight="1" x14ac:dyDescent="0.25">
      <c r="A154" s="4">
        <v>3472</v>
      </c>
      <c r="B154" s="4">
        <v>2022</v>
      </c>
      <c r="C154" s="4" t="s">
        <v>20</v>
      </c>
      <c r="D154" s="4" t="s">
        <v>10</v>
      </c>
      <c r="E154" s="6">
        <v>3.6284024346173598</v>
      </c>
      <c r="F154" s="9">
        <v>30477.09</v>
      </c>
      <c r="G154" s="9">
        <v>3675489.91</v>
      </c>
      <c r="M154" s="7"/>
      <c r="N154" s="6">
        <f ca="1">IFERROR(__xludf.DUMMYFUNCTION("""COMPUTED_VALUE"""),2.56374705503618)</f>
        <v>2.5637470550361798</v>
      </c>
      <c r="O154" s="4">
        <f ca="1">IFERROR(__xludf.DUMMYFUNCTION("""COMPUTED_VALUE"""),2410592)</f>
        <v>2410592</v>
      </c>
      <c r="P154" s="4">
        <f ca="1">IFERROR(__xludf.DUMMYFUNCTION("""COMPUTED_VALUE"""),78)</f>
        <v>78</v>
      </c>
      <c r="Q154" s="4">
        <f ca="1">IFERROR(__xludf.DUMMYFUNCTION("""COMPUTED_VALUE"""),99488142)</f>
        <v>99488142</v>
      </c>
    </row>
    <row r="155" spans="1:17" ht="15.75" customHeight="1" x14ac:dyDescent="0.25">
      <c r="A155" s="4">
        <v>3472</v>
      </c>
      <c r="B155" s="4">
        <v>2023</v>
      </c>
      <c r="C155" s="4" t="s">
        <v>20</v>
      </c>
      <c r="D155" s="4" t="s">
        <v>10</v>
      </c>
      <c r="E155" s="6">
        <v>3.6505877345916877</v>
      </c>
      <c r="F155" s="9">
        <v>31103.26</v>
      </c>
      <c r="G155" s="9">
        <v>3600772.46</v>
      </c>
      <c r="M155" s="7"/>
      <c r="N155" s="6">
        <f ca="1">IFERROR(__xludf.DUMMYFUNCTION("""COMPUTED_VALUE"""),3.0363369671377)</f>
        <v>3.0363369671377001</v>
      </c>
      <c r="O155" s="4">
        <f ca="1">IFERROR(__xludf.DUMMYFUNCTION("""COMPUTED_VALUE"""),4217432)</f>
        <v>4217432</v>
      </c>
      <c r="P155" s="4">
        <f ca="1">IFERROR(__xludf.DUMMYFUNCTION("""COMPUTED_VALUE"""),75)</f>
        <v>75</v>
      </c>
      <c r="Q155" s="4">
        <f ca="1">IFERROR(__xludf.DUMMYFUNCTION("""COMPUTED_VALUE"""),133844850)</f>
        <v>133844850</v>
      </c>
    </row>
    <row r="156" spans="1:17" ht="15.75" customHeight="1" x14ac:dyDescent="0.25">
      <c r="A156" s="4">
        <v>7001</v>
      </c>
      <c r="B156" s="4">
        <v>2017</v>
      </c>
      <c r="C156" s="4" t="s">
        <v>61</v>
      </c>
      <c r="D156" s="4" t="s">
        <v>71</v>
      </c>
      <c r="E156" s="6">
        <v>3.537731908463706</v>
      </c>
      <c r="F156" s="9">
        <v>26398</v>
      </c>
      <c r="G156" s="9">
        <v>995698.28</v>
      </c>
      <c r="M156" s="7"/>
      <c r="N156" s="6">
        <f ca="1">IFERROR(__xludf.DUMMYFUNCTION("""COMPUTED_VALUE"""),3.0363369671377)</f>
        <v>3.0363369671377001</v>
      </c>
      <c r="O156" s="4">
        <f ca="1">IFERROR(__xludf.DUMMYFUNCTION("""COMPUTED_VALUE"""),4217432)</f>
        <v>4217432</v>
      </c>
      <c r="P156" s="4">
        <f ca="1">IFERROR(__xludf.DUMMYFUNCTION("""COMPUTED_VALUE"""),75)</f>
        <v>75</v>
      </c>
      <c r="Q156" s="4">
        <f ca="1">IFERROR(__xludf.DUMMYFUNCTION("""COMPUTED_VALUE"""),133844850)</f>
        <v>133844850</v>
      </c>
    </row>
    <row r="157" spans="1:17" ht="15.75" customHeight="1" x14ac:dyDescent="0.25">
      <c r="A157" s="4">
        <v>7001</v>
      </c>
      <c r="B157" s="4">
        <v>2018</v>
      </c>
      <c r="C157" s="4" t="s">
        <v>61</v>
      </c>
      <c r="D157" s="4" t="s">
        <v>71</v>
      </c>
      <c r="E157" s="6">
        <v>3.7186094252475774</v>
      </c>
      <c r="F157" s="9">
        <v>26714.560000000001</v>
      </c>
      <c r="G157" s="9">
        <v>995623.59</v>
      </c>
      <c r="M157" s="7"/>
      <c r="N157" s="6">
        <f ca="1">IFERROR(__xludf.DUMMYFUNCTION("""COMPUTED_VALUE"""),3.0363369671377)</f>
        <v>3.0363369671377001</v>
      </c>
      <c r="O157" s="4">
        <f ca="1">IFERROR(__xludf.DUMMYFUNCTION("""COMPUTED_VALUE"""),4217432)</f>
        <v>4217432</v>
      </c>
      <c r="P157" s="4">
        <f ca="1">IFERROR(__xludf.DUMMYFUNCTION("""COMPUTED_VALUE"""),75)</f>
        <v>75</v>
      </c>
      <c r="Q157" s="4">
        <f ca="1">IFERROR(__xludf.DUMMYFUNCTION("""COMPUTED_VALUE"""),133844850)</f>
        <v>133844850</v>
      </c>
    </row>
    <row r="158" spans="1:17" ht="15.75" customHeight="1" x14ac:dyDescent="0.25">
      <c r="A158" s="4">
        <v>7001</v>
      </c>
      <c r="B158" s="4">
        <v>2019</v>
      </c>
      <c r="C158" s="4" t="s">
        <v>61</v>
      </c>
      <c r="D158" s="4" t="s">
        <v>71</v>
      </c>
      <c r="E158" s="6">
        <v>3.3473544198628931</v>
      </c>
      <c r="F158" s="9">
        <v>26824.97</v>
      </c>
      <c r="G158" s="9">
        <v>1027925.15</v>
      </c>
      <c r="M158" s="7"/>
      <c r="N158" s="6">
        <f ca="1">IFERROR(__xludf.DUMMYFUNCTION("""COMPUTED_VALUE"""),3.0363369671377)</f>
        <v>3.0363369671377001</v>
      </c>
      <c r="O158" s="4">
        <f ca="1">IFERROR(__xludf.DUMMYFUNCTION("""COMPUTED_VALUE"""),4217432)</f>
        <v>4217432</v>
      </c>
      <c r="P158" s="4">
        <f ca="1">IFERROR(__xludf.DUMMYFUNCTION("""COMPUTED_VALUE"""),75)</f>
        <v>75</v>
      </c>
      <c r="Q158" s="4">
        <f ca="1">IFERROR(__xludf.DUMMYFUNCTION("""COMPUTED_VALUE"""),133844850)</f>
        <v>133844850</v>
      </c>
    </row>
    <row r="159" spans="1:17" ht="15.75" customHeight="1" x14ac:dyDescent="0.25">
      <c r="A159" s="4">
        <v>7001</v>
      </c>
      <c r="B159" s="4">
        <v>2020</v>
      </c>
      <c r="C159" s="4" t="s">
        <v>61</v>
      </c>
      <c r="D159" s="4" t="s">
        <v>71</v>
      </c>
      <c r="E159" s="6">
        <v>3.1115451874169282</v>
      </c>
      <c r="F159" s="9">
        <v>27327.72</v>
      </c>
      <c r="G159" s="9">
        <v>892441.77</v>
      </c>
      <c r="M159" s="7"/>
      <c r="N159" s="6">
        <f ca="1">IFERROR(__xludf.DUMMYFUNCTION("""COMPUTED_VALUE"""),3.0363369671377)</f>
        <v>3.0363369671377001</v>
      </c>
      <c r="O159" s="4">
        <f ca="1">IFERROR(__xludf.DUMMYFUNCTION("""COMPUTED_VALUE"""),4217432)</f>
        <v>4217432</v>
      </c>
      <c r="P159" s="4">
        <f ca="1">IFERROR(__xludf.DUMMYFUNCTION("""COMPUTED_VALUE"""),75)</f>
        <v>75</v>
      </c>
      <c r="Q159" s="4">
        <f ca="1">IFERROR(__xludf.DUMMYFUNCTION("""COMPUTED_VALUE"""),133844850)</f>
        <v>133844850</v>
      </c>
    </row>
    <row r="160" spans="1:17" ht="15.75" customHeight="1" x14ac:dyDescent="0.25">
      <c r="A160" s="4">
        <v>7001</v>
      </c>
      <c r="B160" s="4">
        <v>2021</v>
      </c>
      <c r="C160" s="4" t="s">
        <v>61</v>
      </c>
      <c r="D160" s="4" t="s">
        <v>71</v>
      </c>
      <c r="E160" s="6">
        <v>3.1266790271039113</v>
      </c>
      <c r="F160" s="9">
        <v>27576.22</v>
      </c>
      <c r="G160" s="9">
        <v>731271.52</v>
      </c>
      <c r="M160" s="7"/>
      <c r="N160" s="6">
        <f ca="1">IFERROR(__xludf.DUMMYFUNCTION("""COMPUTED_VALUE"""),3.0363369671377)</f>
        <v>3.0363369671377001</v>
      </c>
      <c r="O160" s="4">
        <f ca="1">IFERROR(__xludf.DUMMYFUNCTION("""COMPUTED_VALUE"""),4217432)</f>
        <v>4217432</v>
      </c>
      <c r="P160" s="4">
        <f ca="1">IFERROR(__xludf.DUMMYFUNCTION("""COMPUTED_VALUE"""),75)</f>
        <v>75</v>
      </c>
      <c r="Q160" s="4">
        <f ca="1">IFERROR(__xludf.DUMMYFUNCTION("""COMPUTED_VALUE"""),133844850)</f>
        <v>133844850</v>
      </c>
    </row>
    <row r="161" spans="1:17" ht="15.75" customHeight="1" x14ac:dyDescent="0.25">
      <c r="A161" s="4">
        <v>7001</v>
      </c>
      <c r="B161" s="4">
        <v>2022</v>
      </c>
      <c r="C161" s="4" t="s">
        <v>61</v>
      </c>
      <c r="D161" s="4" t="s">
        <v>71</v>
      </c>
      <c r="E161" s="6">
        <v>3.4529276762883696</v>
      </c>
      <c r="F161" s="9">
        <v>28395.33</v>
      </c>
      <c r="G161" s="9">
        <v>537697.78</v>
      </c>
      <c r="M161" s="7"/>
      <c r="N161" s="6">
        <f ca="1">IFERROR(__xludf.DUMMYFUNCTION("""COMPUTED_VALUE"""),3.0363369671377)</f>
        <v>3.0363369671377001</v>
      </c>
      <c r="O161" s="4">
        <f ca="1">IFERROR(__xludf.DUMMYFUNCTION("""COMPUTED_VALUE"""),4217432)</f>
        <v>4217432</v>
      </c>
      <c r="P161" s="4">
        <f ca="1">IFERROR(__xludf.DUMMYFUNCTION("""COMPUTED_VALUE"""),75)</f>
        <v>75</v>
      </c>
      <c r="Q161" s="4">
        <f ca="1">IFERROR(__xludf.DUMMYFUNCTION("""COMPUTED_VALUE"""),133844850)</f>
        <v>133844850</v>
      </c>
    </row>
    <row r="162" spans="1:17" ht="15.75" customHeight="1" x14ac:dyDescent="0.25">
      <c r="A162" s="4">
        <v>7001</v>
      </c>
      <c r="B162" s="4">
        <v>2023</v>
      </c>
      <c r="C162" s="4" t="s">
        <v>61</v>
      </c>
      <c r="D162" s="4" t="s">
        <v>71</v>
      </c>
      <c r="E162" s="6">
        <v>3.2716929781142565</v>
      </c>
      <c r="F162" s="9">
        <v>29236.93</v>
      </c>
      <c r="G162" s="9">
        <v>394082.61</v>
      </c>
      <c r="M162" s="7"/>
      <c r="N162" s="6">
        <f ca="1">IFERROR(__xludf.DUMMYFUNCTION("""COMPUTED_VALUE"""),4.2429284805125)</f>
        <v>4.2429284805125</v>
      </c>
      <c r="O162" s="4">
        <f ca="1">IFERROR(__xludf.DUMMYFUNCTION("""COMPUTED_VALUE"""),5886379)</f>
        <v>5886379</v>
      </c>
      <c r="P162" s="4">
        <f ca="1">IFERROR(__xludf.DUMMYFUNCTION("""COMPUTED_VALUE"""),74)</f>
        <v>74</v>
      </c>
      <c r="Q162" s="4">
        <f ca="1">IFERROR(__xludf.DUMMYFUNCTION("""COMPUTED_VALUE"""),104403936)</f>
        <v>104403936</v>
      </c>
    </row>
    <row r="163" spans="1:17" ht="15.75" customHeight="1" x14ac:dyDescent="0.25">
      <c r="A163" s="4">
        <v>2182</v>
      </c>
      <c r="B163" s="4">
        <v>2017</v>
      </c>
      <c r="C163" s="4" t="s">
        <v>33</v>
      </c>
      <c r="D163" s="4" t="s">
        <v>71</v>
      </c>
      <c r="E163" s="6">
        <v>2.9457461182065012</v>
      </c>
      <c r="F163" s="9">
        <v>27882.17</v>
      </c>
      <c r="G163" s="9">
        <v>1804636.5</v>
      </c>
      <c r="M163" s="7"/>
      <c r="N163" s="6">
        <f ca="1">IFERROR(__xludf.DUMMYFUNCTION("""COMPUTED_VALUE"""),4.2429284805125)</f>
        <v>4.2429284805125</v>
      </c>
      <c r="O163" s="4">
        <f ca="1">IFERROR(__xludf.DUMMYFUNCTION("""COMPUTED_VALUE"""),5886379)</f>
        <v>5886379</v>
      </c>
      <c r="P163" s="4">
        <f ca="1">IFERROR(__xludf.DUMMYFUNCTION("""COMPUTED_VALUE"""),74)</f>
        <v>74</v>
      </c>
      <c r="Q163" s="4">
        <f ca="1">IFERROR(__xludf.DUMMYFUNCTION("""COMPUTED_VALUE"""),104403936)</f>
        <v>104403936</v>
      </c>
    </row>
    <row r="164" spans="1:17" ht="15.75" customHeight="1" x14ac:dyDescent="0.25">
      <c r="A164" s="4">
        <v>2182</v>
      </c>
      <c r="B164" s="4">
        <v>2018</v>
      </c>
      <c r="C164" s="4" t="s">
        <v>33</v>
      </c>
      <c r="D164" s="4" t="s">
        <v>71</v>
      </c>
      <c r="E164" s="6">
        <v>2.5530261002751571</v>
      </c>
      <c r="F164" s="9">
        <v>28014.35</v>
      </c>
      <c r="G164" s="9">
        <v>1822197.01</v>
      </c>
      <c r="M164" s="7"/>
      <c r="N164" s="6">
        <f ca="1">IFERROR(__xludf.DUMMYFUNCTION("""COMPUTED_VALUE"""),4.2429284805125)</f>
        <v>4.2429284805125</v>
      </c>
      <c r="O164" s="4">
        <f ca="1">IFERROR(__xludf.DUMMYFUNCTION("""COMPUTED_VALUE"""),5886379)</f>
        <v>5886379</v>
      </c>
      <c r="P164" s="4">
        <f ca="1">IFERROR(__xludf.DUMMYFUNCTION("""COMPUTED_VALUE"""),74)</f>
        <v>74</v>
      </c>
      <c r="Q164" s="4">
        <f ca="1">IFERROR(__xludf.DUMMYFUNCTION("""COMPUTED_VALUE"""),104403936)</f>
        <v>104403936</v>
      </c>
    </row>
    <row r="165" spans="1:17" ht="15.75" customHeight="1" x14ac:dyDescent="0.25">
      <c r="A165" s="4">
        <v>2182</v>
      </c>
      <c r="B165" s="4">
        <v>2019</v>
      </c>
      <c r="C165" s="4" t="s">
        <v>33</v>
      </c>
      <c r="D165" s="4" t="s">
        <v>71</v>
      </c>
      <c r="E165" s="6">
        <v>2.7089869520163292</v>
      </c>
      <c r="F165" s="9">
        <v>28203.88</v>
      </c>
      <c r="G165" s="9">
        <v>1697895.42</v>
      </c>
      <c r="M165" s="7"/>
      <c r="N165" s="6">
        <f ca="1">IFERROR(__xludf.DUMMYFUNCTION("""COMPUTED_VALUE"""),4.2429284805125)</f>
        <v>4.2429284805125</v>
      </c>
      <c r="O165" s="4">
        <f ca="1">IFERROR(__xludf.DUMMYFUNCTION("""COMPUTED_VALUE"""),5886379)</f>
        <v>5886379</v>
      </c>
      <c r="P165" s="4">
        <f ca="1">IFERROR(__xludf.DUMMYFUNCTION("""COMPUTED_VALUE"""),74)</f>
        <v>74</v>
      </c>
      <c r="Q165" s="4">
        <f ca="1">IFERROR(__xludf.DUMMYFUNCTION("""COMPUTED_VALUE"""),104403936)</f>
        <v>104403936</v>
      </c>
    </row>
    <row r="166" spans="1:17" ht="15.75" customHeight="1" x14ac:dyDescent="0.25">
      <c r="A166" s="4">
        <v>2182</v>
      </c>
      <c r="B166" s="4">
        <v>2020</v>
      </c>
      <c r="C166" s="4" t="s">
        <v>33</v>
      </c>
      <c r="D166" s="4" t="s">
        <v>71</v>
      </c>
      <c r="E166" s="6">
        <v>2.6771802161601332</v>
      </c>
      <c r="F166" s="9">
        <v>29067.86</v>
      </c>
      <c r="G166" s="9">
        <v>1579977.54</v>
      </c>
      <c r="M166" s="7"/>
      <c r="N166" s="6">
        <f ca="1">IFERROR(__xludf.DUMMYFUNCTION("""COMPUTED_VALUE"""),4.2429284805125)</f>
        <v>4.2429284805125</v>
      </c>
      <c r="O166" s="4">
        <f ca="1">IFERROR(__xludf.DUMMYFUNCTION("""COMPUTED_VALUE"""),5886379)</f>
        <v>5886379</v>
      </c>
      <c r="P166" s="4">
        <f ca="1">IFERROR(__xludf.DUMMYFUNCTION("""COMPUTED_VALUE"""),74)</f>
        <v>74</v>
      </c>
      <c r="Q166" s="4">
        <f ca="1">IFERROR(__xludf.DUMMYFUNCTION("""COMPUTED_VALUE"""),104403936)</f>
        <v>104403936</v>
      </c>
    </row>
    <row r="167" spans="1:17" ht="15.75" customHeight="1" x14ac:dyDescent="0.25">
      <c r="A167" s="4">
        <v>2182</v>
      </c>
      <c r="B167" s="4">
        <v>2021</v>
      </c>
      <c r="C167" s="4" t="s">
        <v>33</v>
      </c>
      <c r="D167" s="4" t="s">
        <v>71</v>
      </c>
      <c r="E167" s="6">
        <v>2.4899429800381991</v>
      </c>
      <c r="F167" s="9">
        <v>29439.79</v>
      </c>
      <c r="G167" s="9">
        <v>1454521.99</v>
      </c>
      <c r="M167" s="7"/>
      <c r="N167" s="6">
        <f ca="1">IFERROR(__xludf.DUMMYFUNCTION("""COMPUTED_VALUE"""),4.2429284805125)</f>
        <v>4.2429284805125</v>
      </c>
      <c r="O167" s="4">
        <f ca="1">IFERROR(__xludf.DUMMYFUNCTION("""COMPUTED_VALUE"""),5886379)</f>
        <v>5886379</v>
      </c>
      <c r="P167" s="4">
        <f ca="1">IFERROR(__xludf.DUMMYFUNCTION("""COMPUTED_VALUE"""),74)</f>
        <v>74</v>
      </c>
      <c r="Q167" s="4">
        <f ca="1">IFERROR(__xludf.DUMMYFUNCTION("""COMPUTED_VALUE"""),104403936)</f>
        <v>104403936</v>
      </c>
    </row>
    <row r="168" spans="1:17" ht="15.75" customHeight="1" x14ac:dyDescent="0.25">
      <c r="A168" s="4">
        <v>2182</v>
      </c>
      <c r="B168" s="4">
        <v>2022</v>
      </c>
      <c r="C168" s="4" t="s">
        <v>33</v>
      </c>
      <c r="D168" s="4" t="s">
        <v>71</v>
      </c>
      <c r="E168" s="6">
        <v>2.409443188442594</v>
      </c>
      <c r="F168" s="9">
        <v>30248.98</v>
      </c>
      <c r="G168" s="9">
        <v>1493108.55</v>
      </c>
      <c r="M168" s="7"/>
      <c r="N168" s="6">
        <f ca="1">IFERROR(__xludf.DUMMYFUNCTION("""COMPUTED_VALUE"""),4.2429284805125)</f>
        <v>4.2429284805125</v>
      </c>
      <c r="O168" s="4">
        <f ca="1">IFERROR(__xludf.DUMMYFUNCTION("""COMPUTED_VALUE"""),5886379)</f>
        <v>5886379</v>
      </c>
      <c r="P168" s="4">
        <f ca="1">IFERROR(__xludf.DUMMYFUNCTION("""COMPUTED_VALUE"""),74)</f>
        <v>74</v>
      </c>
      <c r="Q168" s="4">
        <f ca="1">IFERROR(__xludf.DUMMYFUNCTION("""COMPUTED_VALUE"""),104403936)</f>
        <v>104403936</v>
      </c>
    </row>
    <row r="169" spans="1:17" ht="15.75" customHeight="1" x14ac:dyDescent="0.25">
      <c r="A169" s="4">
        <v>2182</v>
      </c>
      <c r="B169" s="4">
        <v>2023</v>
      </c>
      <c r="C169" s="4" t="s">
        <v>33</v>
      </c>
      <c r="D169" s="4" t="s">
        <v>71</v>
      </c>
      <c r="E169" s="6">
        <v>2.8522255261556237</v>
      </c>
      <c r="F169" s="9">
        <v>30463.99</v>
      </c>
      <c r="G169" s="9">
        <v>1395162.33</v>
      </c>
      <c r="M169" s="7"/>
      <c r="N169" s="6">
        <f ca="1">IFERROR(__xludf.DUMMYFUNCTION("""COMPUTED_VALUE"""),3.15499839898755)</f>
        <v>3.1549983989875501</v>
      </c>
      <c r="O169" s="4">
        <f ca="1">IFERROR(__xludf.DUMMYFUNCTION("""COMPUTED_VALUE"""),7712572)</f>
        <v>7712572</v>
      </c>
      <c r="P169" s="4">
        <f ca="1">IFERROR(__xludf.DUMMYFUNCTION("""COMPUTED_VALUE"""),72)</f>
        <v>72</v>
      </c>
      <c r="Q169" s="4">
        <f ca="1">IFERROR(__xludf.DUMMYFUNCTION("""COMPUTED_VALUE"""),101480688)</f>
        <v>101480688</v>
      </c>
    </row>
    <row r="170" spans="1:17" ht="15.75" customHeight="1" x14ac:dyDescent="0.25">
      <c r="A170" s="4">
        <v>4656</v>
      </c>
      <c r="B170" s="4">
        <v>2017</v>
      </c>
      <c r="C170" s="4" t="s">
        <v>16</v>
      </c>
      <c r="D170" s="4" t="s">
        <v>17</v>
      </c>
      <c r="E170" s="6">
        <v>4.3999037476471905</v>
      </c>
      <c r="F170" s="9">
        <v>41685.160000000003</v>
      </c>
      <c r="G170" s="9">
        <v>4515222.09</v>
      </c>
      <c r="M170" s="7"/>
      <c r="N170" s="6">
        <f ca="1">IFERROR(__xludf.DUMMYFUNCTION("""COMPUTED_VALUE"""),3.15499839898755)</f>
        <v>3.1549983989875501</v>
      </c>
      <c r="O170" s="4">
        <f ca="1">IFERROR(__xludf.DUMMYFUNCTION("""COMPUTED_VALUE"""),7712572)</f>
        <v>7712572</v>
      </c>
      <c r="P170" s="4">
        <f ca="1">IFERROR(__xludf.DUMMYFUNCTION("""COMPUTED_VALUE"""),72)</f>
        <v>72</v>
      </c>
      <c r="Q170" s="4">
        <f ca="1">IFERROR(__xludf.DUMMYFUNCTION("""COMPUTED_VALUE"""),101480688)</f>
        <v>101480688</v>
      </c>
    </row>
    <row r="171" spans="1:17" ht="15.75" customHeight="1" x14ac:dyDescent="0.25">
      <c r="A171" s="4">
        <v>4656</v>
      </c>
      <c r="B171" s="4">
        <v>2018</v>
      </c>
      <c r="C171" s="4" t="s">
        <v>16</v>
      </c>
      <c r="D171" s="4" t="s">
        <v>17</v>
      </c>
      <c r="E171" s="6">
        <v>3.9672141901398792</v>
      </c>
      <c r="F171" s="9">
        <v>41982.239999999998</v>
      </c>
      <c r="G171" s="9">
        <v>4522719.21</v>
      </c>
      <c r="M171" s="7"/>
      <c r="N171" s="6">
        <f ca="1">IFERROR(__xludf.DUMMYFUNCTION("""COMPUTED_VALUE"""),3.15499839898755)</f>
        <v>3.1549983989875501</v>
      </c>
      <c r="O171" s="4">
        <f ca="1">IFERROR(__xludf.DUMMYFUNCTION("""COMPUTED_VALUE"""),7712572)</f>
        <v>7712572</v>
      </c>
      <c r="P171" s="4">
        <f ca="1">IFERROR(__xludf.DUMMYFUNCTION("""COMPUTED_VALUE"""),72)</f>
        <v>72</v>
      </c>
      <c r="Q171" s="4">
        <f ca="1">IFERROR(__xludf.DUMMYFUNCTION("""COMPUTED_VALUE"""),101480688)</f>
        <v>101480688</v>
      </c>
    </row>
    <row r="172" spans="1:17" ht="15.75" customHeight="1" x14ac:dyDescent="0.25">
      <c r="A172" s="4">
        <v>4656</v>
      </c>
      <c r="B172" s="4">
        <v>2019</v>
      </c>
      <c r="C172" s="4" t="s">
        <v>16</v>
      </c>
      <c r="D172" s="4" t="s">
        <v>17</v>
      </c>
      <c r="E172" s="6">
        <v>3.5201707967698539</v>
      </c>
      <c r="F172" s="9">
        <v>42626.85</v>
      </c>
      <c r="G172" s="9">
        <v>4350725.75</v>
      </c>
      <c r="M172" s="7"/>
      <c r="N172" s="6">
        <f ca="1">IFERROR(__xludf.DUMMYFUNCTION("""COMPUTED_VALUE"""),3.15499839898755)</f>
        <v>3.1549983989875501</v>
      </c>
      <c r="O172" s="4">
        <f ca="1">IFERROR(__xludf.DUMMYFUNCTION("""COMPUTED_VALUE"""),7712572)</f>
        <v>7712572</v>
      </c>
      <c r="P172" s="4">
        <f ca="1">IFERROR(__xludf.DUMMYFUNCTION("""COMPUTED_VALUE"""),72)</f>
        <v>72</v>
      </c>
      <c r="Q172" s="4">
        <f ca="1">IFERROR(__xludf.DUMMYFUNCTION("""COMPUTED_VALUE"""),101480688)</f>
        <v>101480688</v>
      </c>
    </row>
    <row r="173" spans="1:17" ht="15.75" customHeight="1" x14ac:dyDescent="0.25">
      <c r="A173" s="4">
        <v>4656</v>
      </c>
      <c r="B173" s="4">
        <v>2020</v>
      </c>
      <c r="C173" s="4" t="s">
        <v>16</v>
      </c>
      <c r="D173" s="4" t="s">
        <v>17</v>
      </c>
      <c r="E173" s="6">
        <v>3.4225349406362344</v>
      </c>
      <c r="F173" s="9">
        <v>42963.64</v>
      </c>
      <c r="G173" s="9">
        <v>4462285.67</v>
      </c>
      <c r="M173" s="7"/>
      <c r="N173" s="6">
        <f ca="1">IFERROR(__xludf.DUMMYFUNCTION("""COMPUTED_VALUE"""),3.15499839898755)</f>
        <v>3.1549983989875501</v>
      </c>
      <c r="O173" s="4">
        <f ca="1">IFERROR(__xludf.DUMMYFUNCTION("""COMPUTED_VALUE"""),7712572)</f>
        <v>7712572</v>
      </c>
      <c r="P173" s="4">
        <f ca="1">IFERROR(__xludf.DUMMYFUNCTION("""COMPUTED_VALUE"""),72)</f>
        <v>72</v>
      </c>
      <c r="Q173" s="4">
        <f ca="1">IFERROR(__xludf.DUMMYFUNCTION("""COMPUTED_VALUE"""),101480688)</f>
        <v>101480688</v>
      </c>
    </row>
    <row r="174" spans="1:17" ht="15.75" customHeight="1" x14ac:dyDescent="0.25">
      <c r="A174" s="4">
        <v>4656</v>
      </c>
      <c r="B174" s="4">
        <v>2021</v>
      </c>
      <c r="C174" s="4" t="s">
        <v>16</v>
      </c>
      <c r="D174" s="4" t="s">
        <v>17</v>
      </c>
      <c r="E174" s="6">
        <v>3.5429589626795566</v>
      </c>
      <c r="F174" s="9">
        <v>43236.67</v>
      </c>
      <c r="G174" s="9">
        <v>4591230.1100000003</v>
      </c>
      <c r="M174" s="7"/>
      <c r="N174" s="6">
        <f ca="1">IFERROR(__xludf.DUMMYFUNCTION("""COMPUTED_VALUE"""),3.15499839898755)</f>
        <v>3.1549983989875501</v>
      </c>
      <c r="O174" s="4">
        <f ca="1">IFERROR(__xludf.DUMMYFUNCTION("""COMPUTED_VALUE"""),7712572)</f>
        <v>7712572</v>
      </c>
      <c r="P174" s="4">
        <f ca="1">IFERROR(__xludf.DUMMYFUNCTION("""COMPUTED_VALUE"""),72)</f>
        <v>72</v>
      </c>
      <c r="Q174" s="4">
        <f ca="1">IFERROR(__xludf.DUMMYFUNCTION("""COMPUTED_VALUE"""),101480688)</f>
        <v>101480688</v>
      </c>
    </row>
    <row r="175" spans="1:17" ht="15.75" customHeight="1" x14ac:dyDescent="0.25">
      <c r="A175" s="4">
        <v>4656</v>
      </c>
      <c r="B175" s="4">
        <v>2022</v>
      </c>
      <c r="C175" s="4" t="s">
        <v>16</v>
      </c>
      <c r="D175" s="4" t="s">
        <v>17</v>
      </c>
      <c r="E175" s="6">
        <v>3.904416706286026</v>
      </c>
      <c r="F175" s="9">
        <v>44175.23</v>
      </c>
      <c r="G175" s="9">
        <v>4617240.32</v>
      </c>
      <c r="M175" s="7"/>
      <c r="N175" s="6">
        <f ca="1">IFERROR(__xludf.DUMMYFUNCTION("""COMPUTED_VALUE"""),3.15499839898755)</f>
        <v>3.1549983989875501</v>
      </c>
      <c r="O175" s="4">
        <f ca="1">IFERROR(__xludf.DUMMYFUNCTION("""COMPUTED_VALUE"""),7712572)</f>
        <v>7712572</v>
      </c>
      <c r="P175" s="4">
        <f ca="1">IFERROR(__xludf.DUMMYFUNCTION("""COMPUTED_VALUE"""),72)</f>
        <v>72</v>
      </c>
      <c r="Q175" s="4">
        <f ca="1">IFERROR(__xludf.DUMMYFUNCTION("""COMPUTED_VALUE"""),101480688)</f>
        <v>101480688</v>
      </c>
    </row>
    <row r="176" spans="1:17" ht="15.75" customHeight="1" x14ac:dyDescent="0.25">
      <c r="A176" s="4">
        <v>4656</v>
      </c>
      <c r="B176" s="4">
        <v>2023</v>
      </c>
      <c r="C176" s="4" t="s">
        <v>16</v>
      </c>
      <c r="D176" s="4" t="s">
        <v>17</v>
      </c>
      <c r="E176" s="6">
        <v>3.83716260522931</v>
      </c>
      <c r="F176" s="9">
        <v>44613.31</v>
      </c>
      <c r="G176" s="9">
        <v>4449511.4800000004</v>
      </c>
      <c r="M176" s="7"/>
      <c r="N176" s="6">
        <f ca="1">IFERROR(__xludf.DUMMYFUNCTION("""COMPUTED_VALUE"""),4.09201691319157)</f>
        <v>4.0920169131915696</v>
      </c>
      <c r="O176" s="4">
        <f ca="1">IFERROR(__xludf.DUMMYFUNCTION("""COMPUTED_VALUE"""),3154354)</f>
        <v>3154354</v>
      </c>
      <c r="P176" s="4">
        <f ca="1">IFERROR(__xludf.DUMMYFUNCTION("""COMPUTED_VALUE"""),69)</f>
        <v>69</v>
      </c>
      <c r="Q176" s="4">
        <f ca="1">IFERROR(__xludf.DUMMYFUNCTION("""COMPUTED_VALUE"""),99109254)</f>
        <v>99109254</v>
      </c>
    </row>
    <row r="177" spans="1:17" ht="15.75" customHeight="1" x14ac:dyDescent="0.25">
      <c r="A177" s="4">
        <v>8321</v>
      </c>
      <c r="B177" s="4">
        <v>2017</v>
      </c>
      <c r="C177" s="4" t="s">
        <v>66</v>
      </c>
      <c r="D177" s="4" t="s">
        <v>71</v>
      </c>
      <c r="E177" s="6">
        <v>3.7711299089712984</v>
      </c>
      <c r="F177" s="9">
        <v>10798.1</v>
      </c>
      <c r="G177" s="9">
        <v>503579.88</v>
      </c>
      <c r="M177" s="7"/>
      <c r="N177" s="6">
        <f ca="1">IFERROR(__xludf.DUMMYFUNCTION("""COMPUTED_VALUE"""),4.09201691319157)</f>
        <v>4.0920169131915696</v>
      </c>
      <c r="O177" s="4">
        <f ca="1">IFERROR(__xludf.DUMMYFUNCTION("""COMPUTED_VALUE"""),3154354)</f>
        <v>3154354</v>
      </c>
      <c r="P177" s="4">
        <f ca="1">IFERROR(__xludf.DUMMYFUNCTION("""COMPUTED_VALUE"""),69)</f>
        <v>69</v>
      </c>
      <c r="Q177" s="4">
        <f ca="1">IFERROR(__xludf.DUMMYFUNCTION("""COMPUTED_VALUE"""),99109254)</f>
        <v>99109254</v>
      </c>
    </row>
    <row r="178" spans="1:17" ht="15.75" customHeight="1" x14ac:dyDescent="0.25">
      <c r="A178" s="4">
        <v>8321</v>
      </c>
      <c r="B178" s="4">
        <v>2018</v>
      </c>
      <c r="C178" s="4" t="s">
        <v>66</v>
      </c>
      <c r="D178" s="4" t="s">
        <v>71</v>
      </c>
      <c r="E178" s="6">
        <v>3.3627608480431865</v>
      </c>
      <c r="F178" s="9">
        <v>10980.76</v>
      </c>
      <c r="G178" s="9">
        <v>507762.35</v>
      </c>
      <c r="M178" s="7"/>
      <c r="N178" s="6">
        <f ca="1">IFERROR(__xludf.DUMMYFUNCTION("""COMPUTED_VALUE"""),4.09201691319157)</f>
        <v>4.0920169131915696</v>
      </c>
      <c r="O178" s="4">
        <f ca="1">IFERROR(__xludf.DUMMYFUNCTION("""COMPUTED_VALUE"""),3154354)</f>
        <v>3154354</v>
      </c>
      <c r="P178" s="4">
        <f ca="1">IFERROR(__xludf.DUMMYFUNCTION("""COMPUTED_VALUE"""),69)</f>
        <v>69</v>
      </c>
      <c r="Q178" s="4">
        <f ca="1">IFERROR(__xludf.DUMMYFUNCTION("""COMPUTED_VALUE"""),99109254)</f>
        <v>99109254</v>
      </c>
    </row>
    <row r="179" spans="1:17" ht="15.75" customHeight="1" x14ac:dyDescent="0.25">
      <c r="A179" s="4">
        <v>8321</v>
      </c>
      <c r="B179" s="4">
        <v>2019</v>
      </c>
      <c r="C179" s="4" t="s">
        <v>66</v>
      </c>
      <c r="D179" s="4" t="s">
        <v>71</v>
      </c>
      <c r="E179" s="6">
        <v>3.4584583964532025</v>
      </c>
      <c r="F179" s="9">
        <v>11824.56</v>
      </c>
      <c r="G179" s="9">
        <v>548269.09</v>
      </c>
      <c r="M179" s="7"/>
      <c r="N179" s="6">
        <f ca="1">IFERROR(__xludf.DUMMYFUNCTION("""COMPUTED_VALUE"""),4.09201691319157)</f>
        <v>4.0920169131915696</v>
      </c>
      <c r="O179" s="4">
        <f ca="1">IFERROR(__xludf.DUMMYFUNCTION("""COMPUTED_VALUE"""),3154354)</f>
        <v>3154354</v>
      </c>
      <c r="P179" s="4">
        <f ca="1">IFERROR(__xludf.DUMMYFUNCTION("""COMPUTED_VALUE"""),69)</f>
        <v>69</v>
      </c>
      <c r="Q179" s="4">
        <f ca="1">IFERROR(__xludf.DUMMYFUNCTION("""COMPUTED_VALUE"""),99109254)</f>
        <v>99109254</v>
      </c>
    </row>
    <row r="180" spans="1:17" ht="15.75" customHeight="1" x14ac:dyDescent="0.25">
      <c r="A180" s="4">
        <v>8321</v>
      </c>
      <c r="B180" s="4">
        <v>2020</v>
      </c>
      <c r="C180" s="4" t="s">
        <v>66</v>
      </c>
      <c r="D180" s="4" t="s">
        <v>71</v>
      </c>
      <c r="E180" s="6">
        <v>3.3199461821046956</v>
      </c>
      <c r="F180" s="9">
        <v>12459.9</v>
      </c>
      <c r="G180" s="9">
        <v>565957.87</v>
      </c>
      <c r="M180" s="7"/>
      <c r="N180" s="6">
        <f ca="1">IFERROR(__xludf.DUMMYFUNCTION("""COMPUTED_VALUE"""),4.09201691319157)</f>
        <v>4.0920169131915696</v>
      </c>
      <c r="O180" s="4">
        <f ca="1">IFERROR(__xludf.DUMMYFUNCTION("""COMPUTED_VALUE"""),3154354)</f>
        <v>3154354</v>
      </c>
      <c r="P180" s="4">
        <f ca="1">IFERROR(__xludf.DUMMYFUNCTION("""COMPUTED_VALUE"""),69)</f>
        <v>69</v>
      </c>
      <c r="Q180" s="4">
        <f ca="1">IFERROR(__xludf.DUMMYFUNCTION("""COMPUTED_VALUE"""),99109254)</f>
        <v>99109254</v>
      </c>
    </row>
    <row r="181" spans="1:17" ht="15.75" customHeight="1" x14ac:dyDescent="0.25">
      <c r="A181" s="4">
        <v>8321</v>
      </c>
      <c r="B181" s="4">
        <v>2021</v>
      </c>
      <c r="C181" s="4" t="s">
        <v>66</v>
      </c>
      <c r="D181" s="4" t="s">
        <v>71</v>
      </c>
      <c r="E181" s="6">
        <v>3.0678415318313657</v>
      </c>
      <c r="F181" s="9">
        <v>13187.12</v>
      </c>
      <c r="G181" s="9">
        <v>645057.16</v>
      </c>
      <c r="M181" s="7"/>
      <c r="N181" s="6">
        <f ca="1">IFERROR(__xludf.DUMMYFUNCTION("""COMPUTED_VALUE"""),4.09201691319157)</f>
        <v>4.0920169131915696</v>
      </c>
      <c r="O181" s="4">
        <f ca="1">IFERROR(__xludf.DUMMYFUNCTION("""COMPUTED_VALUE"""),3154354)</f>
        <v>3154354</v>
      </c>
      <c r="P181" s="4">
        <f ca="1">IFERROR(__xludf.DUMMYFUNCTION("""COMPUTED_VALUE"""),69)</f>
        <v>69</v>
      </c>
      <c r="Q181" s="4">
        <f ca="1">IFERROR(__xludf.DUMMYFUNCTION("""COMPUTED_VALUE"""),99109254)</f>
        <v>99109254</v>
      </c>
    </row>
    <row r="182" spans="1:17" ht="15.75" customHeight="1" x14ac:dyDescent="0.25">
      <c r="A182" s="4">
        <v>8321</v>
      </c>
      <c r="B182" s="4">
        <v>2022</v>
      </c>
      <c r="C182" s="4" t="s">
        <v>66</v>
      </c>
      <c r="D182" s="4" t="s">
        <v>71</v>
      </c>
      <c r="E182" s="6">
        <v>2.7443172469412911</v>
      </c>
      <c r="F182" s="9">
        <v>13572.86</v>
      </c>
      <c r="G182" s="9">
        <v>664459.54</v>
      </c>
      <c r="M182" s="7"/>
      <c r="N182" s="6">
        <f ca="1">IFERROR(__xludf.DUMMYFUNCTION("""COMPUTED_VALUE"""),4.09201691319157)</f>
        <v>4.0920169131915696</v>
      </c>
      <c r="O182" s="4">
        <f ca="1">IFERROR(__xludf.DUMMYFUNCTION("""COMPUTED_VALUE"""),3154354)</f>
        <v>3154354</v>
      </c>
      <c r="P182" s="4">
        <f ca="1">IFERROR(__xludf.DUMMYFUNCTION("""COMPUTED_VALUE"""),69)</f>
        <v>69</v>
      </c>
      <c r="Q182" s="4">
        <f ca="1">IFERROR(__xludf.DUMMYFUNCTION("""COMPUTED_VALUE"""),99109254)</f>
        <v>99109254</v>
      </c>
    </row>
    <row r="183" spans="1:17" ht="15.75" customHeight="1" x14ac:dyDescent="0.25">
      <c r="A183" s="4">
        <v>8321</v>
      </c>
      <c r="B183" s="4">
        <v>2023</v>
      </c>
      <c r="C183" s="4" t="s">
        <v>66</v>
      </c>
      <c r="D183" s="4" t="s">
        <v>71</v>
      </c>
      <c r="E183" s="6">
        <v>2.899582692540069</v>
      </c>
      <c r="F183" s="9">
        <v>13837.44</v>
      </c>
      <c r="G183" s="9">
        <v>694857.6</v>
      </c>
      <c r="M183" s="7"/>
      <c r="N183" s="6">
        <f ca="1">IFERROR(__xludf.DUMMYFUNCTION("""COMPUTED_VALUE"""),3.24106505265008)</f>
        <v>3.2410650526500802</v>
      </c>
      <c r="O183" s="4">
        <f ca="1">IFERROR(__xludf.DUMMYFUNCTION("""COMPUTED_VALUE"""),3922343)</f>
        <v>3922343</v>
      </c>
      <c r="P183" s="4">
        <f ca="1">IFERROR(__xludf.DUMMYFUNCTION("""COMPUTED_VALUE"""),66)</f>
        <v>66</v>
      </c>
      <c r="Q183" s="4">
        <f ca="1">IFERROR(__xludf.DUMMYFUNCTION("""COMPUTED_VALUE"""),80163534)</f>
        <v>80163534</v>
      </c>
    </row>
    <row r="184" spans="1:17" ht="15.75" customHeight="1" x14ac:dyDescent="0.25">
      <c r="A184" s="4">
        <v>893</v>
      </c>
      <c r="B184" s="4">
        <v>2017</v>
      </c>
      <c r="C184" s="4" t="s">
        <v>39</v>
      </c>
      <c r="D184" s="4" t="s">
        <v>71</v>
      </c>
      <c r="E184" s="6">
        <v>4.2329182165196428</v>
      </c>
      <c r="F184" s="9">
        <v>82940.759999999995</v>
      </c>
      <c r="G184" s="9">
        <v>1197430.08</v>
      </c>
      <c r="M184" s="7"/>
      <c r="N184" s="6">
        <f ca="1">IFERROR(__xludf.DUMMYFUNCTION("""COMPUTED_VALUE"""),3.24106505265008)</f>
        <v>3.2410650526500802</v>
      </c>
      <c r="O184" s="4">
        <f ca="1">IFERROR(__xludf.DUMMYFUNCTION("""COMPUTED_VALUE"""),3922343)</f>
        <v>3922343</v>
      </c>
      <c r="P184" s="4">
        <f ca="1">IFERROR(__xludf.DUMMYFUNCTION("""COMPUTED_VALUE"""),66)</f>
        <v>66</v>
      </c>
      <c r="Q184" s="4">
        <f ca="1">IFERROR(__xludf.DUMMYFUNCTION("""COMPUTED_VALUE"""),80163534)</f>
        <v>80163534</v>
      </c>
    </row>
    <row r="185" spans="1:17" ht="15.75" customHeight="1" x14ac:dyDescent="0.25">
      <c r="A185" s="4">
        <v>893</v>
      </c>
      <c r="B185" s="4">
        <v>2018</v>
      </c>
      <c r="C185" s="4" t="s">
        <v>39</v>
      </c>
      <c r="D185" s="4" t="s">
        <v>71</v>
      </c>
      <c r="E185" s="6">
        <v>4.0275482698474612</v>
      </c>
      <c r="F185" s="9">
        <v>83916.43</v>
      </c>
      <c r="G185" s="9">
        <v>1209422.69</v>
      </c>
      <c r="M185" s="7"/>
      <c r="N185" s="6">
        <f ca="1">IFERROR(__xludf.DUMMYFUNCTION("""COMPUTED_VALUE"""),3.24106505265008)</f>
        <v>3.2410650526500802</v>
      </c>
      <c r="O185" s="4">
        <f ca="1">IFERROR(__xludf.DUMMYFUNCTION("""COMPUTED_VALUE"""),3922343)</f>
        <v>3922343</v>
      </c>
      <c r="P185" s="4">
        <f ca="1">IFERROR(__xludf.DUMMYFUNCTION("""COMPUTED_VALUE"""),66)</f>
        <v>66</v>
      </c>
      <c r="Q185" s="4">
        <f ca="1">IFERROR(__xludf.DUMMYFUNCTION("""COMPUTED_VALUE"""),80163534)</f>
        <v>80163534</v>
      </c>
    </row>
    <row r="186" spans="1:17" ht="15.75" customHeight="1" x14ac:dyDescent="0.25">
      <c r="A186" s="4">
        <v>893</v>
      </c>
      <c r="B186" s="4">
        <v>2019</v>
      </c>
      <c r="C186" s="4" t="s">
        <v>39</v>
      </c>
      <c r="D186" s="4" t="s">
        <v>71</v>
      </c>
      <c r="E186" s="6">
        <v>4.1373071450821293</v>
      </c>
      <c r="F186" s="9">
        <v>84280.86</v>
      </c>
      <c r="G186" s="9">
        <v>1155949.05</v>
      </c>
      <c r="M186" s="7"/>
      <c r="N186" s="6">
        <f ca="1">IFERROR(__xludf.DUMMYFUNCTION("""COMPUTED_VALUE"""),3.24106505265008)</f>
        <v>3.2410650526500802</v>
      </c>
      <c r="O186" s="4">
        <f ca="1">IFERROR(__xludf.DUMMYFUNCTION("""COMPUTED_VALUE"""),3922343)</f>
        <v>3922343</v>
      </c>
      <c r="P186" s="4">
        <f ca="1">IFERROR(__xludf.DUMMYFUNCTION("""COMPUTED_VALUE"""),66)</f>
        <v>66</v>
      </c>
      <c r="Q186" s="4">
        <f ca="1">IFERROR(__xludf.DUMMYFUNCTION("""COMPUTED_VALUE"""),80163534)</f>
        <v>80163534</v>
      </c>
    </row>
    <row r="187" spans="1:17" ht="15.75" customHeight="1" x14ac:dyDescent="0.25">
      <c r="A187" s="4">
        <v>893</v>
      </c>
      <c r="B187" s="4">
        <v>2020</v>
      </c>
      <c r="C187" s="4" t="s">
        <v>39</v>
      </c>
      <c r="D187" s="4" t="s">
        <v>71</v>
      </c>
      <c r="E187" s="6">
        <v>4.1687435072838186</v>
      </c>
      <c r="F187" s="9">
        <v>84894.32</v>
      </c>
      <c r="G187" s="9">
        <v>1209307.8999999999</v>
      </c>
      <c r="M187" s="7"/>
      <c r="N187" s="6">
        <f ca="1">IFERROR(__xludf.DUMMYFUNCTION("""COMPUTED_VALUE"""),3.24106505265008)</f>
        <v>3.2410650526500802</v>
      </c>
      <c r="O187" s="4">
        <f ca="1">IFERROR(__xludf.DUMMYFUNCTION("""COMPUTED_VALUE"""),3922343)</f>
        <v>3922343</v>
      </c>
      <c r="P187" s="4">
        <f ca="1">IFERROR(__xludf.DUMMYFUNCTION("""COMPUTED_VALUE"""),66)</f>
        <v>66</v>
      </c>
      <c r="Q187" s="4">
        <f ca="1">IFERROR(__xludf.DUMMYFUNCTION("""COMPUTED_VALUE"""),80163534)</f>
        <v>80163534</v>
      </c>
    </row>
    <row r="188" spans="1:17" ht="15.75" customHeight="1" x14ac:dyDescent="0.25">
      <c r="A188" s="4">
        <v>893</v>
      </c>
      <c r="B188" s="4">
        <v>2021</v>
      </c>
      <c r="C188" s="4" t="s">
        <v>39</v>
      </c>
      <c r="D188" s="4" t="s">
        <v>71</v>
      </c>
      <c r="E188" s="6">
        <v>4.4023141636814387</v>
      </c>
      <c r="F188" s="9">
        <v>85846.65</v>
      </c>
      <c r="G188" s="9">
        <v>1146734.03</v>
      </c>
      <c r="M188" s="7"/>
      <c r="N188" s="6">
        <f ca="1">IFERROR(__xludf.DUMMYFUNCTION("""COMPUTED_VALUE"""),3.24106505265008)</f>
        <v>3.2410650526500802</v>
      </c>
      <c r="O188" s="4">
        <f ca="1">IFERROR(__xludf.DUMMYFUNCTION("""COMPUTED_VALUE"""),3922343)</f>
        <v>3922343</v>
      </c>
      <c r="P188" s="4">
        <f ca="1">IFERROR(__xludf.DUMMYFUNCTION("""COMPUTED_VALUE"""),66)</f>
        <v>66</v>
      </c>
      <c r="Q188" s="4">
        <f ca="1">IFERROR(__xludf.DUMMYFUNCTION("""COMPUTED_VALUE"""),80163534)</f>
        <v>80163534</v>
      </c>
    </row>
    <row r="189" spans="1:17" ht="15.75" customHeight="1" x14ac:dyDescent="0.25">
      <c r="A189" s="4">
        <v>893</v>
      </c>
      <c r="B189" s="4">
        <v>2022</v>
      </c>
      <c r="C189" s="4" t="s">
        <v>39</v>
      </c>
      <c r="D189" s="4" t="s">
        <v>71</v>
      </c>
      <c r="E189" s="6">
        <v>4.713631001941252</v>
      </c>
      <c r="F189" s="9">
        <v>86724.56</v>
      </c>
      <c r="G189" s="9">
        <v>955357.78</v>
      </c>
      <c r="M189" s="7"/>
      <c r="N189" s="6">
        <f ca="1">IFERROR(__xludf.DUMMYFUNCTION("""COMPUTED_VALUE"""),3.24106505265008)</f>
        <v>3.2410650526500802</v>
      </c>
      <c r="O189" s="4">
        <f ca="1">IFERROR(__xludf.DUMMYFUNCTION("""COMPUTED_VALUE"""),3922343)</f>
        <v>3922343</v>
      </c>
      <c r="P189" s="4">
        <f ca="1">IFERROR(__xludf.DUMMYFUNCTION("""COMPUTED_VALUE"""),66)</f>
        <v>66</v>
      </c>
      <c r="Q189" s="4">
        <f ca="1">IFERROR(__xludf.DUMMYFUNCTION("""COMPUTED_VALUE"""),80163534)</f>
        <v>80163534</v>
      </c>
    </row>
    <row r="190" spans="1:17" ht="15.75" customHeight="1" x14ac:dyDescent="0.25">
      <c r="A190" s="4">
        <v>893</v>
      </c>
      <c r="B190" s="4">
        <v>2023</v>
      </c>
      <c r="C190" s="4" t="s">
        <v>39</v>
      </c>
      <c r="D190" s="4" t="s">
        <v>71</v>
      </c>
      <c r="E190" s="6">
        <v>5.0473875871047689</v>
      </c>
      <c r="F190" s="9">
        <v>87230</v>
      </c>
      <c r="G190" s="9">
        <v>994398.15</v>
      </c>
      <c r="M190" s="7"/>
      <c r="N190" s="6">
        <f ca="1">IFERROR(__xludf.DUMMYFUNCTION("""COMPUTED_VALUE"""),4.39054592486317)</f>
        <v>4.3905459248631704</v>
      </c>
      <c r="O190" s="4">
        <f ca="1">IFERROR(__xludf.DUMMYFUNCTION("""COMPUTED_VALUE"""),1498841)</f>
        <v>1498841</v>
      </c>
      <c r="P190" s="4">
        <f ca="1">IFERROR(__xludf.DUMMYFUNCTION("""COMPUTED_VALUE"""),64)</f>
        <v>64</v>
      </c>
      <c r="Q190" s="4">
        <f ca="1">IFERROR(__xludf.DUMMYFUNCTION("""COMPUTED_VALUE"""),77461824)</f>
        <v>77461824</v>
      </c>
    </row>
    <row r="191" spans="1:17" ht="15.75" customHeight="1" x14ac:dyDescent="0.25">
      <c r="A191" s="4">
        <v>8207</v>
      </c>
      <c r="B191" s="4">
        <v>2017</v>
      </c>
      <c r="C191" s="4" t="s">
        <v>30</v>
      </c>
      <c r="D191" s="4" t="s">
        <v>72</v>
      </c>
      <c r="E191" s="6">
        <v>3.0237939651739385</v>
      </c>
      <c r="F191" s="9">
        <v>69505.210000000006</v>
      </c>
      <c r="G191" s="9">
        <v>2136039.21</v>
      </c>
      <c r="M191" s="7"/>
      <c r="N191" s="6">
        <f ca="1">IFERROR(__xludf.DUMMYFUNCTION("""COMPUTED_VALUE"""),4.39054592486317)</f>
        <v>4.3905459248631704</v>
      </c>
      <c r="O191" s="4">
        <f ca="1">IFERROR(__xludf.DUMMYFUNCTION("""COMPUTED_VALUE"""),1498841)</f>
        <v>1498841</v>
      </c>
      <c r="P191" s="4">
        <f ca="1">IFERROR(__xludf.DUMMYFUNCTION("""COMPUTED_VALUE"""),64)</f>
        <v>64</v>
      </c>
      <c r="Q191" s="4">
        <f ca="1">IFERROR(__xludf.DUMMYFUNCTION("""COMPUTED_VALUE"""),77461824)</f>
        <v>77461824</v>
      </c>
    </row>
    <row r="192" spans="1:17" ht="15.75" customHeight="1" x14ac:dyDescent="0.25">
      <c r="A192" s="4">
        <v>8207</v>
      </c>
      <c r="B192" s="4">
        <v>2018</v>
      </c>
      <c r="C192" s="4" t="s">
        <v>30</v>
      </c>
      <c r="D192" s="4" t="s">
        <v>72</v>
      </c>
      <c r="E192" s="6">
        <v>3.3085928408661496</v>
      </c>
      <c r="F192" s="9">
        <v>69981.05</v>
      </c>
      <c r="G192" s="9">
        <v>2144384.48</v>
      </c>
      <c r="M192" s="7"/>
      <c r="N192" s="6">
        <f ca="1">IFERROR(__xludf.DUMMYFUNCTION("""COMPUTED_VALUE"""),4.39054592486317)</f>
        <v>4.3905459248631704</v>
      </c>
      <c r="O192" s="4">
        <f ca="1">IFERROR(__xludf.DUMMYFUNCTION("""COMPUTED_VALUE"""),1498841)</f>
        <v>1498841</v>
      </c>
      <c r="P192" s="4">
        <f ca="1">IFERROR(__xludf.DUMMYFUNCTION("""COMPUTED_VALUE"""),64)</f>
        <v>64</v>
      </c>
      <c r="Q192" s="4">
        <f ca="1">IFERROR(__xludf.DUMMYFUNCTION("""COMPUTED_VALUE"""),77461824)</f>
        <v>77461824</v>
      </c>
    </row>
    <row r="193" spans="1:17" ht="15.75" customHeight="1" x14ac:dyDescent="0.25">
      <c r="A193" s="4">
        <v>8207</v>
      </c>
      <c r="B193" s="4">
        <v>2019</v>
      </c>
      <c r="C193" s="4" t="s">
        <v>30</v>
      </c>
      <c r="D193" s="4" t="s">
        <v>72</v>
      </c>
      <c r="E193" s="6">
        <v>3.08149359116788</v>
      </c>
      <c r="F193" s="9">
        <v>70308.39</v>
      </c>
      <c r="G193" s="9">
        <v>2060327.37</v>
      </c>
      <c r="M193" s="7"/>
      <c r="N193" s="6">
        <f ca="1">IFERROR(__xludf.DUMMYFUNCTION("""COMPUTED_VALUE"""),4.39054592486317)</f>
        <v>4.3905459248631704</v>
      </c>
      <c r="O193" s="4">
        <f ca="1">IFERROR(__xludf.DUMMYFUNCTION("""COMPUTED_VALUE"""),1498841)</f>
        <v>1498841</v>
      </c>
      <c r="P193" s="4">
        <f ca="1">IFERROR(__xludf.DUMMYFUNCTION("""COMPUTED_VALUE"""),64)</f>
        <v>64</v>
      </c>
      <c r="Q193" s="4">
        <f ca="1">IFERROR(__xludf.DUMMYFUNCTION("""COMPUTED_VALUE"""),77461824)</f>
        <v>77461824</v>
      </c>
    </row>
    <row r="194" spans="1:17" ht="15.75" customHeight="1" x14ac:dyDescent="0.25">
      <c r="A194" s="4">
        <v>8207</v>
      </c>
      <c r="B194" s="4">
        <v>2020</v>
      </c>
      <c r="C194" s="4" t="s">
        <v>30</v>
      </c>
      <c r="D194" s="4" t="s">
        <v>72</v>
      </c>
      <c r="E194" s="6">
        <v>2.7024951788827787</v>
      </c>
      <c r="F194" s="9">
        <v>71125.81</v>
      </c>
      <c r="G194" s="9">
        <v>1915081.98</v>
      </c>
      <c r="M194" s="7"/>
      <c r="N194" s="6">
        <f ca="1">IFERROR(__xludf.DUMMYFUNCTION("""COMPUTED_VALUE"""),4.39054592486317)</f>
        <v>4.3905459248631704</v>
      </c>
      <c r="O194" s="4">
        <f ca="1">IFERROR(__xludf.DUMMYFUNCTION("""COMPUTED_VALUE"""),1498841)</f>
        <v>1498841</v>
      </c>
      <c r="P194" s="4">
        <f ca="1">IFERROR(__xludf.DUMMYFUNCTION("""COMPUTED_VALUE"""),64)</f>
        <v>64</v>
      </c>
      <c r="Q194" s="4">
        <f ca="1">IFERROR(__xludf.DUMMYFUNCTION("""COMPUTED_VALUE"""),77461824)</f>
        <v>77461824</v>
      </c>
    </row>
    <row r="195" spans="1:17" ht="15.75" customHeight="1" x14ac:dyDescent="0.25">
      <c r="A195" s="4">
        <v>8207</v>
      </c>
      <c r="B195" s="4">
        <v>2021</v>
      </c>
      <c r="C195" s="4" t="s">
        <v>30</v>
      </c>
      <c r="D195" s="4" t="s">
        <v>72</v>
      </c>
      <c r="E195" s="6">
        <v>2.5582248818126367</v>
      </c>
      <c r="F195" s="9">
        <v>71857.7</v>
      </c>
      <c r="G195" s="9">
        <v>1749495.07</v>
      </c>
      <c r="M195" s="7"/>
      <c r="N195" s="6">
        <f ca="1">IFERROR(__xludf.DUMMYFUNCTION("""COMPUTED_VALUE"""),4.39054592486317)</f>
        <v>4.3905459248631704</v>
      </c>
      <c r="O195" s="4">
        <f ca="1">IFERROR(__xludf.DUMMYFUNCTION("""COMPUTED_VALUE"""),1498841)</f>
        <v>1498841</v>
      </c>
      <c r="P195" s="4">
        <f ca="1">IFERROR(__xludf.DUMMYFUNCTION("""COMPUTED_VALUE"""),64)</f>
        <v>64</v>
      </c>
      <c r="Q195" s="4">
        <f ca="1">IFERROR(__xludf.DUMMYFUNCTION("""COMPUTED_VALUE"""),77461824)</f>
        <v>77461824</v>
      </c>
    </row>
    <row r="196" spans="1:17" ht="15.75" customHeight="1" x14ac:dyDescent="0.25">
      <c r="A196" s="4">
        <v>8207</v>
      </c>
      <c r="B196" s="4">
        <v>2022</v>
      </c>
      <c r="C196" s="4" t="s">
        <v>30</v>
      </c>
      <c r="D196" s="4" t="s">
        <v>72</v>
      </c>
      <c r="E196" s="6">
        <v>2.8900553118377368</v>
      </c>
      <c r="F196" s="9">
        <v>72602.740000000005</v>
      </c>
      <c r="G196" s="9">
        <v>1772154.76</v>
      </c>
      <c r="M196" s="7"/>
      <c r="N196" s="6">
        <f ca="1">IFERROR(__xludf.DUMMYFUNCTION("""COMPUTED_VALUE"""),4.39054592486317)</f>
        <v>4.3905459248631704</v>
      </c>
      <c r="O196" s="4">
        <f ca="1">IFERROR(__xludf.DUMMYFUNCTION("""COMPUTED_VALUE"""),1498841)</f>
        <v>1498841</v>
      </c>
      <c r="P196" s="4">
        <f ca="1">IFERROR(__xludf.DUMMYFUNCTION("""COMPUTED_VALUE"""),64)</f>
        <v>64</v>
      </c>
      <c r="Q196" s="4">
        <f ca="1">IFERROR(__xludf.DUMMYFUNCTION("""COMPUTED_VALUE"""),77461824)</f>
        <v>77461824</v>
      </c>
    </row>
    <row r="197" spans="1:17" ht="15.75" customHeight="1" x14ac:dyDescent="0.25">
      <c r="A197" s="4">
        <v>8207</v>
      </c>
      <c r="B197" s="4">
        <v>2023</v>
      </c>
      <c r="C197" s="4" t="s">
        <v>30</v>
      </c>
      <c r="D197" s="4" t="s">
        <v>72</v>
      </c>
      <c r="E197" s="6">
        <v>2.6575216371813246</v>
      </c>
      <c r="F197" s="9">
        <v>73601.600000000006</v>
      </c>
      <c r="G197" s="9">
        <v>1857602.46</v>
      </c>
      <c r="M197" s="7"/>
      <c r="N197" s="6">
        <f ca="1">IFERROR(__xludf.DUMMYFUNCTION("""COMPUTED_VALUE"""),4.32492356025345)</f>
        <v>4.3249235602534499</v>
      </c>
      <c r="O197" s="4">
        <f ca="1">IFERROR(__xludf.DUMMYFUNCTION("""COMPUTED_VALUE"""),3771223)</f>
        <v>3771223</v>
      </c>
      <c r="P197" s="4">
        <f ca="1">IFERROR(__xludf.DUMMYFUNCTION("""COMPUTED_VALUE"""),61)</f>
        <v>61</v>
      </c>
      <c r="Q197" s="4">
        <f ca="1">IFERROR(__xludf.DUMMYFUNCTION("""COMPUTED_VALUE"""),92816929)</f>
        <v>92816929</v>
      </c>
    </row>
    <row r="198" spans="1:17" ht="15.75" customHeight="1" x14ac:dyDescent="0.25">
      <c r="A198" s="4">
        <v>9834</v>
      </c>
      <c r="B198" s="4">
        <v>2017</v>
      </c>
      <c r="C198" s="4" t="s">
        <v>54</v>
      </c>
      <c r="D198" s="4" t="s">
        <v>50</v>
      </c>
      <c r="E198" s="6">
        <v>2.847650314995716</v>
      </c>
      <c r="F198" s="9">
        <v>64494.41</v>
      </c>
      <c r="G198" s="9">
        <v>1154540.44</v>
      </c>
      <c r="M198" s="7"/>
      <c r="N198" s="6">
        <f ca="1">IFERROR(__xludf.DUMMYFUNCTION("""COMPUTED_VALUE"""),4.32492356025345)</f>
        <v>4.3249235602534499</v>
      </c>
      <c r="O198" s="4">
        <f ca="1">IFERROR(__xludf.DUMMYFUNCTION("""COMPUTED_VALUE"""),3771223)</f>
        <v>3771223</v>
      </c>
      <c r="P198" s="4">
        <f ca="1">IFERROR(__xludf.DUMMYFUNCTION("""COMPUTED_VALUE"""),61)</f>
        <v>61</v>
      </c>
      <c r="Q198" s="4">
        <f ca="1">IFERROR(__xludf.DUMMYFUNCTION("""COMPUTED_VALUE"""),92816929)</f>
        <v>92816929</v>
      </c>
    </row>
    <row r="199" spans="1:17" ht="15.75" customHeight="1" x14ac:dyDescent="0.25">
      <c r="A199" s="4">
        <v>9834</v>
      </c>
      <c r="B199" s="4">
        <v>2018</v>
      </c>
      <c r="C199" s="4" t="s">
        <v>54</v>
      </c>
      <c r="D199" s="4" t="s">
        <v>50</v>
      </c>
      <c r="E199" s="6">
        <v>3.2387443551659851</v>
      </c>
      <c r="F199" s="9">
        <v>64878.71</v>
      </c>
      <c r="G199" s="9">
        <v>1167333.48</v>
      </c>
      <c r="M199" s="7"/>
      <c r="N199" s="6">
        <f ca="1">IFERROR(__xludf.DUMMYFUNCTION("""COMPUTED_VALUE"""),4.32492356025345)</f>
        <v>4.3249235602534499</v>
      </c>
      <c r="O199" s="4">
        <f ca="1">IFERROR(__xludf.DUMMYFUNCTION("""COMPUTED_VALUE"""),3771223)</f>
        <v>3771223</v>
      </c>
      <c r="P199" s="4">
        <f ca="1">IFERROR(__xludf.DUMMYFUNCTION("""COMPUTED_VALUE"""),61)</f>
        <v>61</v>
      </c>
      <c r="Q199" s="4">
        <f ca="1">IFERROR(__xludf.DUMMYFUNCTION("""COMPUTED_VALUE"""),92816929)</f>
        <v>92816929</v>
      </c>
    </row>
    <row r="200" spans="1:17" ht="15.75" customHeight="1" x14ac:dyDescent="0.25">
      <c r="A200" s="4">
        <v>9834</v>
      </c>
      <c r="B200" s="4">
        <v>2019</v>
      </c>
      <c r="C200" s="4" t="s">
        <v>54</v>
      </c>
      <c r="D200" s="4" t="s">
        <v>50</v>
      </c>
      <c r="E200" s="6">
        <v>3.5798945737601029</v>
      </c>
      <c r="F200" s="9">
        <v>65133.7</v>
      </c>
      <c r="G200" s="9">
        <v>1073690.42</v>
      </c>
      <c r="M200" s="7"/>
      <c r="N200" s="6">
        <f ca="1">IFERROR(__xludf.DUMMYFUNCTION("""COMPUTED_VALUE"""),4.32492356025345)</f>
        <v>4.3249235602534499</v>
      </c>
      <c r="O200" s="4">
        <f ca="1">IFERROR(__xludf.DUMMYFUNCTION("""COMPUTED_VALUE"""),3771223)</f>
        <v>3771223</v>
      </c>
      <c r="P200" s="4">
        <f ca="1">IFERROR(__xludf.DUMMYFUNCTION("""COMPUTED_VALUE"""),61)</f>
        <v>61</v>
      </c>
      <c r="Q200" s="4">
        <f ca="1">IFERROR(__xludf.DUMMYFUNCTION("""COMPUTED_VALUE"""),92816929)</f>
        <v>92816929</v>
      </c>
    </row>
    <row r="201" spans="1:17" ht="15.75" customHeight="1" x14ac:dyDescent="0.25">
      <c r="A201" s="4">
        <v>9834</v>
      </c>
      <c r="B201" s="4">
        <v>2020</v>
      </c>
      <c r="C201" s="4" t="s">
        <v>54</v>
      </c>
      <c r="D201" s="4" t="s">
        <v>50</v>
      </c>
      <c r="E201" s="6">
        <v>3.112583730598276</v>
      </c>
      <c r="F201" s="9">
        <v>65952.600000000006</v>
      </c>
      <c r="G201" s="9">
        <v>1005019.56</v>
      </c>
      <c r="M201" s="7"/>
      <c r="N201" s="6">
        <f ca="1">IFERROR(__xludf.DUMMYFUNCTION("""COMPUTED_VALUE"""),4.32492356025345)</f>
        <v>4.3249235602534499</v>
      </c>
      <c r="O201" s="4">
        <f ca="1">IFERROR(__xludf.DUMMYFUNCTION("""COMPUTED_VALUE"""),3771223)</f>
        <v>3771223</v>
      </c>
      <c r="P201" s="4">
        <f ca="1">IFERROR(__xludf.DUMMYFUNCTION("""COMPUTED_VALUE"""),61)</f>
        <v>61</v>
      </c>
      <c r="Q201" s="4">
        <f ca="1">IFERROR(__xludf.DUMMYFUNCTION("""COMPUTED_VALUE"""),92816929)</f>
        <v>92816929</v>
      </c>
    </row>
    <row r="202" spans="1:17" ht="15.75" customHeight="1" x14ac:dyDescent="0.25">
      <c r="A202" s="4">
        <v>9834</v>
      </c>
      <c r="B202" s="4">
        <v>2021</v>
      </c>
      <c r="C202" s="4" t="s">
        <v>54</v>
      </c>
      <c r="D202" s="4" t="s">
        <v>50</v>
      </c>
      <c r="E202" s="6">
        <v>3.2406847738102558</v>
      </c>
      <c r="F202" s="9">
        <v>66769.89</v>
      </c>
      <c r="G202" s="9">
        <v>1185787.45</v>
      </c>
      <c r="M202" s="7"/>
      <c r="N202" s="6">
        <f ca="1">IFERROR(__xludf.DUMMYFUNCTION("""COMPUTED_VALUE"""),4.32492356025345)</f>
        <v>4.3249235602534499</v>
      </c>
      <c r="O202" s="4">
        <f ca="1">IFERROR(__xludf.DUMMYFUNCTION("""COMPUTED_VALUE"""),3771223)</f>
        <v>3771223</v>
      </c>
      <c r="P202" s="4">
        <f ca="1">IFERROR(__xludf.DUMMYFUNCTION("""COMPUTED_VALUE"""),61)</f>
        <v>61</v>
      </c>
      <c r="Q202" s="4">
        <f ca="1">IFERROR(__xludf.DUMMYFUNCTION("""COMPUTED_VALUE"""),92816929)</f>
        <v>92816929</v>
      </c>
    </row>
    <row r="203" spans="1:17" ht="15.75" customHeight="1" x14ac:dyDescent="0.25">
      <c r="A203" s="4">
        <v>9834</v>
      </c>
      <c r="B203" s="4">
        <v>2022</v>
      </c>
      <c r="C203" s="4" t="s">
        <v>54</v>
      </c>
      <c r="D203" s="4" t="s">
        <v>50</v>
      </c>
      <c r="E203" s="6">
        <v>2.9025188646910478</v>
      </c>
      <c r="F203" s="9">
        <v>66982.66</v>
      </c>
      <c r="G203" s="9">
        <v>1247339.97</v>
      </c>
      <c r="M203" s="7"/>
      <c r="N203" s="6">
        <f ca="1">IFERROR(__xludf.DUMMYFUNCTION("""COMPUTED_VALUE"""),4.32492356025345)</f>
        <v>4.3249235602534499</v>
      </c>
      <c r="O203" s="4">
        <f ca="1">IFERROR(__xludf.DUMMYFUNCTION("""COMPUTED_VALUE"""),3771223)</f>
        <v>3771223</v>
      </c>
      <c r="P203" s="4">
        <f ca="1">IFERROR(__xludf.DUMMYFUNCTION("""COMPUTED_VALUE"""),61)</f>
        <v>61</v>
      </c>
      <c r="Q203" s="4">
        <f ca="1">IFERROR(__xludf.DUMMYFUNCTION("""COMPUTED_VALUE"""),92816929)</f>
        <v>92816929</v>
      </c>
    </row>
    <row r="204" spans="1:17" ht="15.75" customHeight="1" x14ac:dyDescent="0.25">
      <c r="A204" s="4">
        <v>9834</v>
      </c>
      <c r="B204" s="4">
        <v>2023</v>
      </c>
      <c r="C204" s="4" t="s">
        <v>54</v>
      </c>
      <c r="D204" s="4" t="s">
        <v>50</v>
      </c>
      <c r="E204" s="6">
        <v>3.0653995654301776</v>
      </c>
      <c r="F204" s="9">
        <v>67343.13</v>
      </c>
      <c r="G204" s="9">
        <v>1091009.3999999999</v>
      </c>
      <c r="M204" s="7"/>
      <c r="N204" s="6">
        <f ca="1">IFERROR(__xludf.DUMMYFUNCTION("""COMPUTED_VALUE"""),2.91931479907819)</f>
        <v>2.9193147990781898</v>
      </c>
      <c r="O204" s="4">
        <f ca="1">IFERROR(__xludf.DUMMYFUNCTION("""COMPUTED_VALUE"""),8745416)</f>
        <v>8745416</v>
      </c>
      <c r="P204" s="4">
        <f ca="1">IFERROR(__xludf.DUMMYFUNCTION("""COMPUTED_VALUE"""),58)</f>
        <v>58</v>
      </c>
      <c r="Q204" s="4">
        <f ca="1">IFERROR(__xludf.DUMMYFUNCTION("""COMPUTED_VALUE"""),93976298)</f>
        <v>93976298</v>
      </c>
    </row>
    <row r="205" spans="1:17" ht="15.75" customHeight="1" x14ac:dyDescent="0.25">
      <c r="A205" s="4">
        <v>7007</v>
      </c>
      <c r="B205" s="4">
        <v>2017</v>
      </c>
      <c r="C205" s="4" t="s">
        <v>32</v>
      </c>
      <c r="D205" s="4" t="s">
        <v>71</v>
      </c>
      <c r="E205" s="6">
        <v>4.1011412722428862</v>
      </c>
      <c r="F205" s="9">
        <v>85860.26</v>
      </c>
      <c r="G205" s="9">
        <v>1289460.1499999999</v>
      </c>
      <c r="M205" s="7"/>
      <c r="N205" s="6">
        <f ca="1">IFERROR(__xludf.DUMMYFUNCTION("""COMPUTED_VALUE"""),2.91931479907819)</f>
        <v>2.9193147990781898</v>
      </c>
      <c r="O205" s="4">
        <f ca="1">IFERROR(__xludf.DUMMYFUNCTION("""COMPUTED_VALUE"""),8745416)</f>
        <v>8745416</v>
      </c>
      <c r="P205" s="4">
        <f ca="1">IFERROR(__xludf.DUMMYFUNCTION("""COMPUTED_VALUE"""),58)</f>
        <v>58</v>
      </c>
      <c r="Q205" s="4">
        <f ca="1">IFERROR(__xludf.DUMMYFUNCTION("""COMPUTED_VALUE"""),93976298)</f>
        <v>93976298</v>
      </c>
    </row>
    <row r="206" spans="1:17" ht="15.75" customHeight="1" x14ac:dyDescent="0.25">
      <c r="A206" s="4">
        <v>7007</v>
      </c>
      <c r="B206" s="4">
        <v>2018</v>
      </c>
      <c r="C206" s="4" t="s">
        <v>32</v>
      </c>
      <c r="D206" s="4" t="s">
        <v>71</v>
      </c>
      <c r="E206" s="6">
        <v>4.5321673957149642</v>
      </c>
      <c r="F206" s="9">
        <v>86833.919999999998</v>
      </c>
      <c r="G206" s="9">
        <v>1289049.18</v>
      </c>
      <c r="M206" s="7"/>
      <c r="N206" s="6">
        <f ca="1">IFERROR(__xludf.DUMMYFUNCTION("""COMPUTED_VALUE"""),2.91931479907819)</f>
        <v>2.9193147990781898</v>
      </c>
      <c r="O206" s="4">
        <f ca="1">IFERROR(__xludf.DUMMYFUNCTION("""COMPUTED_VALUE"""),8745416)</f>
        <v>8745416</v>
      </c>
      <c r="P206" s="4">
        <f ca="1">IFERROR(__xludf.DUMMYFUNCTION("""COMPUTED_VALUE"""),58)</f>
        <v>58</v>
      </c>
      <c r="Q206" s="4">
        <f ca="1">IFERROR(__xludf.DUMMYFUNCTION("""COMPUTED_VALUE"""),93976298)</f>
        <v>93976298</v>
      </c>
    </row>
    <row r="207" spans="1:17" ht="15.75" customHeight="1" x14ac:dyDescent="0.25">
      <c r="A207" s="4">
        <v>7007</v>
      </c>
      <c r="B207" s="4">
        <v>2019</v>
      </c>
      <c r="C207" s="4" t="s">
        <v>32</v>
      </c>
      <c r="D207" s="4" t="s">
        <v>71</v>
      </c>
      <c r="E207" s="6">
        <v>4.5683919727507591</v>
      </c>
      <c r="F207" s="9">
        <v>87785.98</v>
      </c>
      <c r="G207" s="9">
        <v>1312378.75</v>
      </c>
      <c r="M207" s="7"/>
      <c r="N207" s="6">
        <f ca="1">IFERROR(__xludf.DUMMYFUNCTION("""COMPUTED_VALUE"""),2.91931479907819)</f>
        <v>2.9193147990781898</v>
      </c>
      <c r="O207" s="4">
        <f ca="1">IFERROR(__xludf.DUMMYFUNCTION("""COMPUTED_VALUE"""),8745416)</f>
        <v>8745416</v>
      </c>
      <c r="P207" s="4">
        <f ca="1">IFERROR(__xludf.DUMMYFUNCTION("""COMPUTED_VALUE"""),58)</f>
        <v>58</v>
      </c>
      <c r="Q207" s="4">
        <f ca="1">IFERROR(__xludf.DUMMYFUNCTION("""COMPUTED_VALUE"""),93976298)</f>
        <v>93976298</v>
      </c>
    </row>
    <row r="208" spans="1:17" ht="15.75" customHeight="1" x14ac:dyDescent="0.25">
      <c r="A208" s="4">
        <v>7007</v>
      </c>
      <c r="B208" s="4">
        <v>2020</v>
      </c>
      <c r="C208" s="4" t="s">
        <v>32</v>
      </c>
      <c r="D208" s="4" t="s">
        <v>71</v>
      </c>
      <c r="E208" s="6">
        <v>4.2797682097347378</v>
      </c>
      <c r="F208" s="9">
        <v>88450.71</v>
      </c>
      <c r="G208" s="9">
        <v>1248776.5</v>
      </c>
      <c r="M208" s="7"/>
      <c r="N208" s="6">
        <f ca="1">IFERROR(__xludf.DUMMYFUNCTION("""COMPUTED_VALUE"""),2.91931479907819)</f>
        <v>2.9193147990781898</v>
      </c>
      <c r="O208" s="4">
        <f ca="1">IFERROR(__xludf.DUMMYFUNCTION("""COMPUTED_VALUE"""),8745416)</f>
        <v>8745416</v>
      </c>
      <c r="P208" s="4">
        <f ca="1">IFERROR(__xludf.DUMMYFUNCTION("""COMPUTED_VALUE"""),58)</f>
        <v>58</v>
      </c>
      <c r="Q208" s="4">
        <f ca="1">IFERROR(__xludf.DUMMYFUNCTION("""COMPUTED_VALUE"""),93976298)</f>
        <v>93976298</v>
      </c>
    </row>
    <row r="209" spans="1:17" ht="15.75" customHeight="1" x14ac:dyDescent="0.25">
      <c r="A209" s="4">
        <v>7007</v>
      </c>
      <c r="B209" s="4">
        <v>2021</v>
      </c>
      <c r="C209" s="4" t="s">
        <v>32</v>
      </c>
      <c r="D209" s="4" t="s">
        <v>71</v>
      </c>
      <c r="E209" s="6">
        <v>3.7949638416347327</v>
      </c>
      <c r="F209" s="9">
        <v>89310.91</v>
      </c>
      <c r="G209" s="9">
        <v>1094249.47</v>
      </c>
      <c r="M209" s="7"/>
      <c r="N209" s="6">
        <f ca="1">IFERROR(__xludf.DUMMYFUNCTION("""COMPUTED_VALUE"""),2.91931479907819)</f>
        <v>2.9193147990781898</v>
      </c>
      <c r="O209" s="4">
        <f ca="1">IFERROR(__xludf.DUMMYFUNCTION("""COMPUTED_VALUE"""),8745416)</f>
        <v>8745416</v>
      </c>
      <c r="P209" s="4">
        <f ca="1">IFERROR(__xludf.DUMMYFUNCTION("""COMPUTED_VALUE"""),58)</f>
        <v>58</v>
      </c>
      <c r="Q209" s="4">
        <f ca="1">IFERROR(__xludf.DUMMYFUNCTION("""COMPUTED_VALUE"""),93976298)</f>
        <v>93976298</v>
      </c>
    </row>
    <row r="210" spans="1:17" ht="15.75" customHeight="1" x14ac:dyDescent="0.25">
      <c r="A210" s="4">
        <v>7007</v>
      </c>
      <c r="B210" s="4">
        <v>2022</v>
      </c>
      <c r="C210" s="4" t="s">
        <v>32</v>
      </c>
      <c r="D210" s="4" t="s">
        <v>71</v>
      </c>
      <c r="E210" s="6">
        <v>3.8397666604603238</v>
      </c>
      <c r="F210" s="9">
        <v>89457.84</v>
      </c>
      <c r="G210" s="9">
        <v>1088532.1200000001</v>
      </c>
      <c r="M210" s="7"/>
      <c r="N210" s="6">
        <f ca="1">IFERROR(__xludf.DUMMYFUNCTION("""COMPUTED_VALUE"""),2.91931479907819)</f>
        <v>2.9193147990781898</v>
      </c>
      <c r="O210" s="4">
        <f ca="1">IFERROR(__xludf.DUMMYFUNCTION("""COMPUTED_VALUE"""),8745416)</f>
        <v>8745416</v>
      </c>
      <c r="P210" s="4">
        <f ca="1">IFERROR(__xludf.DUMMYFUNCTION("""COMPUTED_VALUE"""),58)</f>
        <v>58</v>
      </c>
      <c r="Q210" s="4">
        <f ca="1">IFERROR(__xludf.DUMMYFUNCTION("""COMPUTED_VALUE"""),93976298)</f>
        <v>93976298</v>
      </c>
    </row>
    <row r="211" spans="1:17" ht="15.75" customHeight="1" x14ac:dyDescent="0.25">
      <c r="A211" s="4">
        <v>7007</v>
      </c>
      <c r="B211" s="4">
        <v>2023</v>
      </c>
      <c r="C211" s="4" t="s">
        <v>32</v>
      </c>
      <c r="D211" s="4" t="s">
        <v>71</v>
      </c>
      <c r="E211" s="6">
        <v>3.9553773252268072</v>
      </c>
      <c r="F211" s="9">
        <v>89582.92</v>
      </c>
      <c r="G211" s="9">
        <v>1024648.3</v>
      </c>
      <c r="M211" s="7"/>
      <c r="N211" s="6">
        <f ca="1">IFERROR(__xludf.DUMMYFUNCTION("""COMPUTED_VALUE"""),4.30221182364685)</f>
        <v>4.3022118236468501</v>
      </c>
      <c r="O211" s="4">
        <f ca="1">IFERROR(__xludf.DUMMYFUNCTION("""COMPUTED_VALUE"""),8476965)</f>
        <v>8476965</v>
      </c>
      <c r="P211" s="4">
        <f ca="1">IFERROR(__xludf.DUMMYFUNCTION("""COMPUTED_VALUE"""),57)</f>
        <v>57</v>
      </c>
      <c r="Q211" s="4">
        <f ca="1">IFERROR(__xludf.DUMMYFUNCTION("""COMPUTED_VALUE"""),83009442)</f>
        <v>83009442</v>
      </c>
    </row>
    <row r="212" spans="1:17" ht="15.75" customHeight="1" x14ac:dyDescent="0.25">
      <c r="A212" s="4">
        <v>9660</v>
      </c>
      <c r="B212" s="4">
        <v>2017</v>
      </c>
      <c r="C212" s="4" t="s">
        <v>40</v>
      </c>
      <c r="D212" s="4" t="s">
        <v>71</v>
      </c>
      <c r="E212" s="6">
        <v>3.6399733235253837</v>
      </c>
      <c r="F212" s="9">
        <v>75085.440000000002</v>
      </c>
      <c r="G212" s="9">
        <v>1300322.3500000001</v>
      </c>
      <c r="M212" s="7"/>
      <c r="N212" s="6">
        <f ca="1">IFERROR(__xludf.DUMMYFUNCTION("""COMPUTED_VALUE"""),4.30221182364685)</f>
        <v>4.3022118236468501</v>
      </c>
      <c r="O212" s="4">
        <f ca="1">IFERROR(__xludf.DUMMYFUNCTION("""COMPUTED_VALUE"""),8476965)</f>
        <v>8476965</v>
      </c>
      <c r="P212" s="4">
        <f ca="1">IFERROR(__xludf.DUMMYFUNCTION("""COMPUTED_VALUE"""),57)</f>
        <v>57</v>
      </c>
      <c r="Q212" s="4">
        <f ca="1">IFERROR(__xludf.DUMMYFUNCTION("""COMPUTED_VALUE"""),83009442)</f>
        <v>83009442</v>
      </c>
    </row>
    <row r="213" spans="1:17" ht="15.75" customHeight="1" x14ac:dyDescent="0.25">
      <c r="A213" s="4">
        <v>9660</v>
      </c>
      <c r="B213" s="4">
        <v>2018</v>
      </c>
      <c r="C213" s="4" t="s">
        <v>40</v>
      </c>
      <c r="D213" s="4" t="s">
        <v>71</v>
      </c>
      <c r="E213" s="6">
        <v>3.5567741387289162</v>
      </c>
      <c r="F213" s="9">
        <v>75948.61</v>
      </c>
      <c r="G213" s="9">
        <v>1300876.26</v>
      </c>
      <c r="M213" s="7"/>
      <c r="N213" s="6">
        <f ca="1">IFERROR(__xludf.DUMMYFUNCTION("""COMPUTED_VALUE"""),4.30221182364685)</f>
        <v>4.3022118236468501</v>
      </c>
      <c r="O213" s="4">
        <f ca="1">IFERROR(__xludf.DUMMYFUNCTION("""COMPUTED_VALUE"""),8476965)</f>
        <v>8476965</v>
      </c>
      <c r="P213" s="4">
        <f ca="1">IFERROR(__xludf.DUMMYFUNCTION("""COMPUTED_VALUE"""),57)</f>
        <v>57</v>
      </c>
      <c r="Q213" s="4">
        <f ca="1">IFERROR(__xludf.DUMMYFUNCTION("""COMPUTED_VALUE"""),83009442)</f>
        <v>83009442</v>
      </c>
    </row>
    <row r="214" spans="1:17" ht="15.75" customHeight="1" x14ac:dyDescent="0.25">
      <c r="A214" s="4">
        <v>9660</v>
      </c>
      <c r="B214" s="4">
        <v>2019</v>
      </c>
      <c r="C214" s="4" t="s">
        <v>40</v>
      </c>
      <c r="D214" s="4" t="s">
        <v>71</v>
      </c>
      <c r="E214" s="6">
        <v>3.8359253782244895</v>
      </c>
      <c r="F214" s="9">
        <v>76256.740000000005</v>
      </c>
      <c r="G214" s="9">
        <v>1234303.78</v>
      </c>
      <c r="M214" s="7"/>
      <c r="N214" s="6">
        <f ca="1">IFERROR(__xludf.DUMMYFUNCTION("""COMPUTED_VALUE"""),4.30221182364685)</f>
        <v>4.3022118236468501</v>
      </c>
      <c r="O214" s="4">
        <f ca="1">IFERROR(__xludf.DUMMYFUNCTION("""COMPUTED_VALUE"""),8476965)</f>
        <v>8476965</v>
      </c>
      <c r="P214" s="4">
        <f ca="1">IFERROR(__xludf.DUMMYFUNCTION("""COMPUTED_VALUE"""),57)</f>
        <v>57</v>
      </c>
      <c r="Q214" s="4">
        <f ca="1">IFERROR(__xludf.DUMMYFUNCTION("""COMPUTED_VALUE"""),83009442)</f>
        <v>83009442</v>
      </c>
    </row>
    <row r="215" spans="1:17" ht="15.75" customHeight="1" x14ac:dyDescent="0.25">
      <c r="A215" s="4">
        <v>9660</v>
      </c>
      <c r="B215" s="4">
        <v>2020</v>
      </c>
      <c r="C215" s="4" t="s">
        <v>40</v>
      </c>
      <c r="D215" s="4" t="s">
        <v>71</v>
      </c>
      <c r="E215" s="6">
        <v>3.5387279751051453</v>
      </c>
      <c r="F215" s="9">
        <v>76540.479999999996</v>
      </c>
      <c r="G215" s="9">
        <v>1223497.4099999999</v>
      </c>
      <c r="M215" s="7"/>
      <c r="N215" s="6">
        <f ca="1">IFERROR(__xludf.DUMMYFUNCTION("""COMPUTED_VALUE"""),4.30221182364685)</f>
        <v>4.3022118236468501</v>
      </c>
      <c r="O215" s="4">
        <f ca="1">IFERROR(__xludf.DUMMYFUNCTION("""COMPUTED_VALUE"""),8476965)</f>
        <v>8476965</v>
      </c>
      <c r="P215" s="4">
        <f ca="1">IFERROR(__xludf.DUMMYFUNCTION("""COMPUTED_VALUE"""),57)</f>
        <v>57</v>
      </c>
      <c r="Q215" s="4">
        <f ca="1">IFERROR(__xludf.DUMMYFUNCTION("""COMPUTED_VALUE"""),83009442)</f>
        <v>83009442</v>
      </c>
    </row>
    <row r="216" spans="1:17" ht="15.75" customHeight="1" x14ac:dyDescent="0.25">
      <c r="A216" s="4">
        <v>9660</v>
      </c>
      <c r="B216" s="4">
        <v>2021</v>
      </c>
      <c r="C216" s="4" t="s">
        <v>40</v>
      </c>
      <c r="D216" s="4" t="s">
        <v>71</v>
      </c>
      <c r="E216" s="6">
        <v>3.2506841745456434</v>
      </c>
      <c r="F216" s="9">
        <v>77043.570000000007</v>
      </c>
      <c r="G216" s="9">
        <v>1082829.71</v>
      </c>
      <c r="M216" s="7"/>
      <c r="N216" s="6">
        <f ca="1">IFERROR(__xludf.DUMMYFUNCTION("""COMPUTED_VALUE"""),4.30221182364685)</f>
        <v>4.3022118236468501</v>
      </c>
      <c r="O216" s="4">
        <f ca="1">IFERROR(__xludf.DUMMYFUNCTION("""COMPUTED_VALUE"""),8476965)</f>
        <v>8476965</v>
      </c>
      <c r="P216" s="4">
        <f ca="1">IFERROR(__xludf.DUMMYFUNCTION("""COMPUTED_VALUE"""),57)</f>
        <v>57</v>
      </c>
      <c r="Q216" s="4">
        <f ca="1">IFERROR(__xludf.DUMMYFUNCTION("""COMPUTED_VALUE"""),83009442)</f>
        <v>83009442</v>
      </c>
    </row>
    <row r="217" spans="1:17" ht="15.75" customHeight="1" x14ac:dyDescent="0.25">
      <c r="A217" s="4">
        <v>9660</v>
      </c>
      <c r="B217" s="4">
        <v>2022</v>
      </c>
      <c r="C217" s="4" t="s">
        <v>40</v>
      </c>
      <c r="D217" s="4" t="s">
        <v>71</v>
      </c>
      <c r="E217" s="6">
        <v>2.9373842558915828</v>
      </c>
      <c r="F217" s="9">
        <v>77873.649999999994</v>
      </c>
      <c r="G217" s="9">
        <v>1200293.19</v>
      </c>
      <c r="M217" s="7"/>
      <c r="N217" s="6">
        <f ca="1">IFERROR(__xludf.DUMMYFUNCTION("""COMPUTED_VALUE"""),4.30221182364685)</f>
        <v>4.3022118236468501</v>
      </c>
      <c r="O217" s="4">
        <f ca="1">IFERROR(__xludf.DUMMYFUNCTION("""COMPUTED_VALUE"""),8476965)</f>
        <v>8476965</v>
      </c>
      <c r="P217" s="4">
        <f ca="1">IFERROR(__xludf.DUMMYFUNCTION("""COMPUTED_VALUE"""),57)</f>
        <v>57</v>
      </c>
      <c r="Q217" s="4">
        <f ca="1">IFERROR(__xludf.DUMMYFUNCTION("""COMPUTED_VALUE"""),83009442)</f>
        <v>83009442</v>
      </c>
    </row>
    <row r="218" spans="1:17" ht="15.75" customHeight="1" x14ac:dyDescent="0.25">
      <c r="A218" s="4">
        <v>9660</v>
      </c>
      <c r="B218" s="4">
        <v>2023</v>
      </c>
      <c r="C218" s="4" t="s">
        <v>40</v>
      </c>
      <c r="D218" s="4" t="s">
        <v>71</v>
      </c>
      <c r="E218" s="6">
        <v>2.7657535810952796</v>
      </c>
      <c r="F218" s="9">
        <v>78221.52</v>
      </c>
      <c r="G218" s="9">
        <v>1398497.45</v>
      </c>
      <c r="M218" s="7"/>
      <c r="N218" s="6">
        <f ca="1">IFERROR(__xludf.DUMMYFUNCTION("""COMPUTED_VALUE"""),3.88282697775367)</f>
        <v>3.8828269777536701</v>
      </c>
      <c r="O218" s="4">
        <f ca="1">IFERROR(__xludf.DUMMYFUNCTION("""COMPUTED_VALUE"""),4309098)</f>
        <v>4309098</v>
      </c>
      <c r="P218" s="4">
        <f ca="1">IFERROR(__xludf.DUMMYFUNCTION("""COMPUTED_VALUE"""),54)</f>
        <v>54</v>
      </c>
      <c r="Q218" s="4">
        <f ca="1">IFERROR(__xludf.DUMMYFUNCTION("""COMPUTED_VALUE"""),74563254)</f>
        <v>74563254</v>
      </c>
    </row>
    <row r="219" spans="1:17" ht="15.75" customHeight="1" x14ac:dyDescent="0.25">
      <c r="A219" s="4">
        <v>8678</v>
      </c>
      <c r="B219" s="4">
        <v>2017</v>
      </c>
      <c r="C219" s="4" t="s">
        <v>64</v>
      </c>
      <c r="D219" s="4" t="s">
        <v>71</v>
      </c>
      <c r="E219" s="6">
        <v>4.0679254115821539</v>
      </c>
      <c r="F219" s="9">
        <v>11452.3</v>
      </c>
      <c r="G219" s="9">
        <v>726664.65</v>
      </c>
      <c r="M219" s="7"/>
      <c r="N219" s="6">
        <f ca="1">IFERROR(__xludf.DUMMYFUNCTION("""COMPUTED_VALUE"""),3.88282697775367)</f>
        <v>3.8828269777536701</v>
      </c>
      <c r="O219" s="4">
        <f ca="1">IFERROR(__xludf.DUMMYFUNCTION("""COMPUTED_VALUE"""),4309098)</f>
        <v>4309098</v>
      </c>
      <c r="P219" s="4">
        <f ca="1">IFERROR(__xludf.DUMMYFUNCTION("""COMPUTED_VALUE"""),54)</f>
        <v>54</v>
      </c>
      <c r="Q219" s="4">
        <f ca="1">IFERROR(__xludf.DUMMYFUNCTION("""COMPUTED_VALUE"""),74563254)</f>
        <v>74563254</v>
      </c>
    </row>
    <row r="220" spans="1:17" ht="15.75" customHeight="1" x14ac:dyDescent="0.25">
      <c r="A220" s="4">
        <v>8678</v>
      </c>
      <c r="B220" s="4">
        <v>2018</v>
      </c>
      <c r="C220" s="4" t="s">
        <v>64</v>
      </c>
      <c r="D220" s="4" t="s">
        <v>71</v>
      </c>
      <c r="E220" s="6">
        <v>4.0887216015703221</v>
      </c>
      <c r="F220" s="9">
        <v>12202.68</v>
      </c>
      <c r="G220" s="9">
        <v>740637.33</v>
      </c>
      <c r="M220" s="7"/>
      <c r="N220" s="6">
        <f ca="1">IFERROR(__xludf.DUMMYFUNCTION("""COMPUTED_VALUE"""),3.88282697775367)</f>
        <v>3.8828269777536701</v>
      </c>
      <c r="O220" s="4">
        <f ca="1">IFERROR(__xludf.DUMMYFUNCTION("""COMPUTED_VALUE"""),4309098)</f>
        <v>4309098</v>
      </c>
      <c r="P220" s="4">
        <f ca="1">IFERROR(__xludf.DUMMYFUNCTION("""COMPUTED_VALUE"""),54)</f>
        <v>54</v>
      </c>
      <c r="Q220" s="4">
        <f ca="1">IFERROR(__xludf.DUMMYFUNCTION("""COMPUTED_VALUE"""),74563254)</f>
        <v>74563254</v>
      </c>
    </row>
    <row r="221" spans="1:17" ht="15.75" customHeight="1" x14ac:dyDescent="0.25">
      <c r="A221" s="4">
        <v>8678</v>
      </c>
      <c r="B221" s="4">
        <v>2019</v>
      </c>
      <c r="C221" s="4" t="s">
        <v>64</v>
      </c>
      <c r="D221" s="4" t="s">
        <v>71</v>
      </c>
      <c r="E221" s="6">
        <v>4.2786198133215132</v>
      </c>
      <c r="F221" s="9">
        <v>12830.88</v>
      </c>
      <c r="G221" s="9">
        <v>781334.66</v>
      </c>
      <c r="M221" s="7"/>
      <c r="N221" s="6">
        <f ca="1">IFERROR(__xludf.DUMMYFUNCTION("""COMPUTED_VALUE"""),3.88282697775367)</f>
        <v>3.8828269777536701</v>
      </c>
      <c r="O221" s="4">
        <f ca="1">IFERROR(__xludf.DUMMYFUNCTION("""COMPUTED_VALUE"""),4309098)</f>
        <v>4309098</v>
      </c>
      <c r="P221" s="4">
        <f ca="1">IFERROR(__xludf.DUMMYFUNCTION("""COMPUTED_VALUE"""),54)</f>
        <v>54</v>
      </c>
      <c r="Q221" s="4">
        <f ca="1">IFERROR(__xludf.DUMMYFUNCTION("""COMPUTED_VALUE"""),74563254)</f>
        <v>74563254</v>
      </c>
    </row>
    <row r="222" spans="1:17" ht="15.75" customHeight="1" x14ac:dyDescent="0.25">
      <c r="A222" s="4">
        <v>8678</v>
      </c>
      <c r="B222" s="4">
        <v>2020</v>
      </c>
      <c r="C222" s="4" t="s">
        <v>64</v>
      </c>
      <c r="D222" s="4" t="s">
        <v>71</v>
      </c>
      <c r="E222" s="6">
        <v>4.1807440484613014</v>
      </c>
      <c r="F222" s="9">
        <v>13576.88</v>
      </c>
      <c r="G222" s="9">
        <v>940275.57</v>
      </c>
      <c r="M222" s="7"/>
      <c r="N222" s="6">
        <f ca="1">IFERROR(__xludf.DUMMYFUNCTION("""COMPUTED_VALUE"""),3.88282697775367)</f>
        <v>3.8828269777536701</v>
      </c>
      <c r="O222" s="4">
        <f ca="1">IFERROR(__xludf.DUMMYFUNCTION("""COMPUTED_VALUE"""),4309098)</f>
        <v>4309098</v>
      </c>
      <c r="P222" s="4">
        <f ca="1">IFERROR(__xludf.DUMMYFUNCTION("""COMPUTED_VALUE"""),54)</f>
        <v>54</v>
      </c>
      <c r="Q222" s="4">
        <f ca="1">IFERROR(__xludf.DUMMYFUNCTION("""COMPUTED_VALUE"""),74563254)</f>
        <v>74563254</v>
      </c>
    </row>
    <row r="223" spans="1:17" ht="15.75" customHeight="1" x14ac:dyDescent="0.25">
      <c r="A223" s="4">
        <v>8678</v>
      </c>
      <c r="B223" s="4">
        <v>2021</v>
      </c>
      <c r="C223" s="4" t="s">
        <v>64</v>
      </c>
      <c r="D223" s="4" t="s">
        <v>71</v>
      </c>
      <c r="E223" s="6">
        <v>3.7737730328494656</v>
      </c>
      <c r="F223" s="9">
        <v>13835.2</v>
      </c>
      <c r="G223" s="9">
        <v>1032684.21</v>
      </c>
      <c r="M223" s="7"/>
      <c r="N223" s="6">
        <f ca="1">IFERROR(__xludf.DUMMYFUNCTION("""COMPUTED_VALUE"""),3.88282697775367)</f>
        <v>3.8828269777536701</v>
      </c>
      <c r="O223" s="4">
        <f ca="1">IFERROR(__xludf.DUMMYFUNCTION("""COMPUTED_VALUE"""),4309098)</f>
        <v>4309098</v>
      </c>
      <c r="P223" s="4">
        <f ca="1">IFERROR(__xludf.DUMMYFUNCTION("""COMPUTED_VALUE"""),54)</f>
        <v>54</v>
      </c>
      <c r="Q223" s="4">
        <f ca="1">IFERROR(__xludf.DUMMYFUNCTION("""COMPUTED_VALUE"""),74563254)</f>
        <v>74563254</v>
      </c>
    </row>
    <row r="224" spans="1:17" ht="15.75" customHeight="1" x14ac:dyDescent="0.25">
      <c r="A224" s="4">
        <v>8678</v>
      </c>
      <c r="B224" s="4">
        <v>2022</v>
      </c>
      <c r="C224" s="4" t="s">
        <v>64</v>
      </c>
      <c r="D224" s="4" t="s">
        <v>71</v>
      </c>
      <c r="E224" s="6">
        <v>3.7877106754621135</v>
      </c>
      <c r="F224" s="9">
        <v>14541.48</v>
      </c>
      <c r="G224" s="9">
        <v>1142010.3500000001</v>
      </c>
      <c r="M224" s="7"/>
      <c r="N224" s="6">
        <f ca="1">IFERROR(__xludf.DUMMYFUNCTION("""COMPUTED_VALUE"""),3.88282697775367)</f>
        <v>3.8828269777536701</v>
      </c>
      <c r="O224" s="4">
        <f ca="1">IFERROR(__xludf.DUMMYFUNCTION("""COMPUTED_VALUE"""),4309098)</f>
        <v>4309098</v>
      </c>
      <c r="P224" s="4">
        <f ca="1">IFERROR(__xludf.DUMMYFUNCTION("""COMPUTED_VALUE"""),54)</f>
        <v>54</v>
      </c>
      <c r="Q224" s="4">
        <f ca="1">IFERROR(__xludf.DUMMYFUNCTION("""COMPUTED_VALUE"""),74563254)</f>
        <v>74563254</v>
      </c>
    </row>
    <row r="225" spans="1:17" ht="15.75" customHeight="1" x14ac:dyDescent="0.25">
      <c r="A225" s="4">
        <v>8678</v>
      </c>
      <c r="B225" s="4">
        <v>2023</v>
      </c>
      <c r="C225" s="4" t="s">
        <v>64</v>
      </c>
      <c r="D225" s="4" t="s">
        <v>71</v>
      </c>
      <c r="E225" s="6">
        <v>3.9045461181462056</v>
      </c>
      <c r="F225" s="9">
        <v>14650.61</v>
      </c>
      <c r="G225" s="9">
        <v>1321547.71</v>
      </c>
      <c r="M225" s="7"/>
      <c r="N225" s="6">
        <f ca="1">IFERROR(__xludf.DUMMYFUNCTION("""COMPUTED_VALUE"""),4.1654109528678)</f>
        <v>4.1654109528678003</v>
      </c>
      <c r="O225" s="4">
        <f ca="1">IFERROR(__xludf.DUMMYFUNCTION("""COMPUTED_VALUE"""),9846628)</f>
        <v>9846628</v>
      </c>
      <c r="P225" s="4">
        <f ca="1">IFERROR(__xludf.DUMMYFUNCTION("""COMPUTED_VALUE"""),51)</f>
        <v>51</v>
      </c>
      <c r="Q225" s="4">
        <f ca="1">IFERROR(__xludf.DUMMYFUNCTION("""COMPUTED_VALUE"""),62911050)</f>
        <v>62911050</v>
      </c>
    </row>
    <row r="226" spans="1:17" ht="15.75" customHeight="1" x14ac:dyDescent="0.25">
      <c r="A226" s="4">
        <v>1256</v>
      </c>
      <c r="B226" s="4">
        <v>2017</v>
      </c>
      <c r="C226" s="4" t="s">
        <v>14</v>
      </c>
      <c r="D226" s="4" t="s">
        <v>15</v>
      </c>
      <c r="E226" s="6">
        <v>3.4671383022934519</v>
      </c>
      <c r="F226" s="9">
        <v>87196.52</v>
      </c>
      <c r="G226" s="9">
        <v>3197606.97</v>
      </c>
      <c r="M226" s="7"/>
      <c r="N226" s="6">
        <f ca="1">IFERROR(__xludf.DUMMYFUNCTION("""COMPUTED_VALUE"""),4.1654109528678)</f>
        <v>4.1654109528678003</v>
      </c>
      <c r="O226" s="4">
        <f ca="1">IFERROR(__xludf.DUMMYFUNCTION("""COMPUTED_VALUE"""),9846628)</f>
        <v>9846628</v>
      </c>
      <c r="P226" s="4">
        <f ca="1">IFERROR(__xludf.DUMMYFUNCTION("""COMPUTED_VALUE"""),51)</f>
        <v>51</v>
      </c>
      <c r="Q226" s="4">
        <f ca="1">IFERROR(__xludf.DUMMYFUNCTION("""COMPUTED_VALUE"""),62911050)</f>
        <v>62911050</v>
      </c>
    </row>
    <row r="227" spans="1:17" ht="15.75" customHeight="1" x14ac:dyDescent="0.25">
      <c r="A227" s="4">
        <v>1256</v>
      </c>
      <c r="B227" s="4">
        <v>2018</v>
      </c>
      <c r="C227" s="4" t="s">
        <v>14</v>
      </c>
      <c r="D227" s="4" t="s">
        <v>15</v>
      </c>
      <c r="E227" s="6">
        <v>3.820434110809642</v>
      </c>
      <c r="F227" s="9">
        <v>88152.15</v>
      </c>
      <c r="G227" s="9">
        <v>3207239.37</v>
      </c>
      <c r="M227" s="7"/>
      <c r="N227" s="6">
        <f ca="1">IFERROR(__xludf.DUMMYFUNCTION("""COMPUTED_VALUE"""),4.1654109528678)</f>
        <v>4.1654109528678003</v>
      </c>
      <c r="O227" s="4">
        <f ca="1">IFERROR(__xludf.DUMMYFUNCTION("""COMPUTED_VALUE"""),9846628)</f>
        <v>9846628</v>
      </c>
      <c r="P227" s="4">
        <f ca="1">IFERROR(__xludf.DUMMYFUNCTION("""COMPUTED_VALUE"""),51)</f>
        <v>51</v>
      </c>
      <c r="Q227" s="4">
        <f ca="1">IFERROR(__xludf.DUMMYFUNCTION("""COMPUTED_VALUE"""),62911050)</f>
        <v>62911050</v>
      </c>
    </row>
    <row r="228" spans="1:17" ht="15.75" customHeight="1" x14ac:dyDescent="0.25">
      <c r="A228" s="4">
        <v>1256</v>
      </c>
      <c r="B228" s="4">
        <v>2019</v>
      </c>
      <c r="C228" s="4" t="s">
        <v>14</v>
      </c>
      <c r="D228" s="4" t="s">
        <v>15</v>
      </c>
      <c r="E228" s="6">
        <v>4.2954669260809393</v>
      </c>
      <c r="F228" s="9">
        <v>88455.26</v>
      </c>
      <c r="G228" s="9">
        <v>3268772.13</v>
      </c>
      <c r="M228" s="7"/>
      <c r="N228" s="6">
        <f ca="1">IFERROR(__xludf.DUMMYFUNCTION("""COMPUTED_VALUE"""),4.1654109528678)</f>
        <v>4.1654109528678003</v>
      </c>
      <c r="O228" s="4">
        <f ca="1">IFERROR(__xludf.DUMMYFUNCTION("""COMPUTED_VALUE"""),9846628)</f>
        <v>9846628</v>
      </c>
      <c r="P228" s="4">
        <f ca="1">IFERROR(__xludf.DUMMYFUNCTION("""COMPUTED_VALUE"""),51)</f>
        <v>51</v>
      </c>
      <c r="Q228" s="4">
        <f ca="1">IFERROR(__xludf.DUMMYFUNCTION("""COMPUTED_VALUE"""),62911050)</f>
        <v>62911050</v>
      </c>
    </row>
    <row r="229" spans="1:17" ht="15.75" customHeight="1" x14ac:dyDescent="0.25">
      <c r="A229" s="4">
        <v>1256</v>
      </c>
      <c r="B229" s="4">
        <v>2020</v>
      </c>
      <c r="C229" s="4" t="s">
        <v>14</v>
      </c>
      <c r="D229" s="4" t="s">
        <v>15</v>
      </c>
      <c r="E229" s="6">
        <v>4.4206652587612512</v>
      </c>
      <c r="F229" s="9">
        <v>88745.04</v>
      </c>
      <c r="G229" s="9">
        <v>3256921.44</v>
      </c>
      <c r="M229" s="7"/>
      <c r="N229" s="6">
        <f ca="1">IFERROR(__xludf.DUMMYFUNCTION("""COMPUTED_VALUE"""),4.1654109528678)</f>
        <v>4.1654109528678003</v>
      </c>
      <c r="O229" s="4">
        <f ca="1">IFERROR(__xludf.DUMMYFUNCTION("""COMPUTED_VALUE"""),9846628)</f>
        <v>9846628</v>
      </c>
      <c r="P229" s="4">
        <f ca="1">IFERROR(__xludf.DUMMYFUNCTION("""COMPUTED_VALUE"""),51)</f>
        <v>51</v>
      </c>
      <c r="Q229" s="4">
        <f ca="1">IFERROR(__xludf.DUMMYFUNCTION("""COMPUTED_VALUE"""),62911050)</f>
        <v>62911050</v>
      </c>
    </row>
    <row r="230" spans="1:17" ht="15.75" customHeight="1" x14ac:dyDescent="0.25">
      <c r="A230" s="4">
        <v>1256</v>
      </c>
      <c r="B230" s="4">
        <v>2021</v>
      </c>
      <c r="C230" s="4" t="s">
        <v>14</v>
      </c>
      <c r="D230" s="4" t="s">
        <v>15</v>
      </c>
      <c r="E230" s="6">
        <v>4.1925574893544768</v>
      </c>
      <c r="F230" s="9">
        <v>89164.2</v>
      </c>
      <c r="G230" s="9">
        <v>3425008.95</v>
      </c>
      <c r="M230" s="7"/>
      <c r="N230" s="6">
        <f ca="1">IFERROR(__xludf.DUMMYFUNCTION("""COMPUTED_VALUE"""),4.1654109528678)</f>
        <v>4.1654109528678003</v>
      </c>
      <c r="O230" s="4">
        <f ca="1">IFERROR(__xludf.DUMMYFUNCTION("""COMPUTED_VALUE"""),9846628)</f>
        <v>9846628</v>
      </c>
      <c r="P230" s="4">
        <f ca="1">IFERROR(__xludf.DUMMYFUNCTION("""COMPUTED_VALUE"""),51)</f>
        <v>51</v>
      </c>
      <c r="Q230" s="4">
        <f ca="1">IFERROR(__xludf.DUMMYFUNCTION("""COMPUTED_VALUE"""),62911050)</f>
        <v>62911050</v>
      </c>
    </row>
    <row r="231" spans="1:17" ht="15.75" customHeight="1" x14ac:dyDescent="0.25">
      <c r="A231" s="4">
        <v>1256</v>
      </c>
      <c r="B231" s="4">
        <v>2022</v>
      </c>
      <c r="C231" s="4" t="s">
        <v>14</v>
      </c>
      <c r="D231" s="4" t="s">
        <v>15</v>
      </c>
      <c r="E231" s="6">
        <v>4.2329937934685473</v>
      </c>
      <c r="F231" s="9">
        <v>89526.46</v>
      </c>
      <c r="G231" s="9">
        <v>3509621.6</v>
      </c>
      <c r="M231" s="7"/>
      <c r="N231" s="6">
        <f ca="1">IFERROR(__xludf.DUMMYFUNCTION("""COMPUTED_VALUE"""),4.1654109528678)</f>
        <v>4.1654109528678003</v>
      </c>
      <c r="O231" s="4">
        <f ca="1">IFERROR(__xludf.DUMMYFUNCTION("""COMPUTED_VALUE"""),9846628)</f>
        <v>9846628</v>
      </c>
      <c r="P231" s="4">
        <f ca="1">IFERROR(__xludf.DUMMYFUNCTION("""COMPUTED_VALUE"""),51)</f>
        <v>51</v>
      </c>
      <c r="Q231" s="4">
        <f ca="1">IFERROR(__xludf.DUMMYFUNCTION("""COMPUTED_VALUE"""),62911050)</f>
        <v>62911050</v>
      </c>
    </row>
    <row r="232" spans="1:17" ht="15.75" customHeight="1" x14ac:dyDescent="0.25">
      <c r="A232" s="4">
        <v>1256</v>
      </c>
      <c r="B232" s="4">
        <v>2023</v>
      </c>
      <c r="C232" s="4" t="s">
        <v>14</v>
      </c>
      <c r="D232" s="4" t="s">
        <v>15</v>
      </c>
      <c r="E232" s="6">
        <v>4.4853938259765629</v>
      </c>
      <c r="F232" s="9">
        <v>89866.44</v>
      </c>
      <c r="G232" s="9">
        <v>3636199.53</v>
      </c>
      <c r="M232" s="7"/>
      <c r="N232" s="6">
        <f ca="1">IFERROR(__xludf.DUMMYFUNCTION("""COMPUTED_VALUE"""),4.12890035115297)</f>
        <v>4.1289003511529696</v>
      </c>
      <c r="O232" s="4">
        <f ca="1">IFERROR(__xludf.DUMMYFUNCTION("""COMPUTED_VALUE"""),9578296)</f>
        <v>9578296</v>
      </c>
      <c r="P232" s="4">
        <f ca="1">IFERROR(__xludf.DUMMYFUNCTION("""COMPUTED_VALUE"""),48)</f>
        <v>48</v>
      </c>
      <c r="Q232" s="4">
        <f ca="1">IFERROR(__xludf.DUMMYFUNCTION("""COMPUTED_VALUE"""),51577824)</f>
        <v>51577824</v>
      </c>
    </row>
    <row r="233" spans="1:17" ht="15.75" customHeight="1" x14ac:dyDescent="0.25">
      <c r="A233" s="4">
        <v>7422</v>
      </c>
      <c r="B233" s="4">
        <v>2017</v>
      </c>
      <c r="C233" s="4" t="s">
        <v>37</v>
      </c>
      <c r="D233" s="4" t="s">
        <v>72</v>
      </c>
      <c r="E233" s="6">
        <v>4.4805785557918778</v>
      </c>
      <c r="F233" s="9">
        <v>55441.49</v>
      </c>
      <c r="G233" s="9">
        <v>1736005.04</v>
      </c>
      <c r="M233" s="7"/>
      <c r="N233" s="6">
        <f ca="1">IFERROR(__xludf.DUMMYFUNCTION("""COMPUTED_VALUE"""),4.12890035115297)</f>
        <v>4.1289003511529696</v>
      </c>
      <c r="O233" s="4">
        <f ca="1">IFERROR(__xludf.DUMMYFUNCTION("""COMPUTED_VALUE"""),9578296)</f>
        <v>9578296</v>
      </c>
      <c r="P233" s="4">
        <f ca="1">IFERROR(__xludf.DUMMYFUNCTION("""COMPUTED_VALUE"""),48)</f>
        <v>48</v>
      </c>
      <c r="Q233" s="4">
        <f ca="1">IFERROR(__xludf.DUMMYFUNCTION("""COMPUTED_VALUE"""),51577824)</f>
        <v>51577824</v>
      </c>
    </row>
    <row r="234" spans="1:17" ht="15.75" customHeight="1" x14ac:dyDescent="0.25">
      <c r="A234" s="4">
        <v>7422</v>
      </c>
      <c r="B234" s="4">
        <v>2018</v>
      </c>
      <c r="C234" s="4" t="s">
        <v>37</v>
      </c>
      <c r="D234" s="4" t="s">
        <v>72</v>
      </c>
      <c r="E234" s="6">
        <v>4.2577383312720727</v>
      </c>
      <c r="F234" s="9">
        <v>55697</v>
      </c>
      <c r="G234" s="9">
        <v>1736790.39</v>
      </c>
      <c r="M234" s="7"/>
      <c r="N234" s="6">
        <f ca="1">IFERROR(__xludf.DUMMYFUNCTION("""COMPUTED_VALUE"""),4.12890035115297)</f>
        <v>4.1289003511529696</v>
      </c>
      <c r="O234" s="4">
        <f ca="1">IFERROR(__xludf.DUMMYFUNCTION("""COMPUTED_VALUE"""),9578296)</f>
        <v>9578296</v>
      </c>
      <c r="P234" s="4">
        <f ca="1">IFERROR(__xludf.DUMMYFUNCTION("""COMPUTED_VALUE"""),48)</f>
        <v>48</v>
      </c>
      <c r="Q234" s="4">
        <f ca="1">IFERROR(__xludf.DUMMYFUNCTION("""COMPUTED_VALUE"""),51577824)</f>
        <v>51577824</v>
      </c>
    </row>
    <row r="235" spans="1:17" ht="15.75" customHeight="1" x14ac:dyDescent="0.25">
      <c r="A235" s="4">
        <v>7422</v>
      </c>
      <c r="B235" s="4">
        <v>2019</v>
      </c>
      <c r="C235" s="4" t="s">
        <v>37</v>
      </c>
      <c r="D235" s="4" t="s">
        <v>72</v>
      </c>
      <c r="E235" s="6">
        <v>4.5922531157559456</v>
      </c>
      <c r="F235" s="9">
        <v>56239.02</v>
      </c>
      <c r="G235" s="9">
        <v>1803714.04</v>
      </c>
      <c r="M235" s="7"/>
      <c r="N235" s="6">
        <f ca="1">IFERROR(__xludf.DUMMYFUNCTION("""COMPUTED_VALUE"""),4.12890035115297)</f>
        <v>4.1289003511529696</v>
      </c>
      <c r="O235" s="4">
        <f ca="1">IFERROR(__xludf.DUMMYFUNCTION("""COMPUTED_VALUE"""),9578296)</f>
        <v>9578296</v>
      </c>
      <c r="P235" s="4">
        <f ca="1">IFERROR(__xludf.DUMMYFUNCTION("""COMPUTED_VALUE"""),48)</f>
        <v>48</v>
      </c>
      <c r="Q235" s="4">
        <f ca="1">IFERROR(__xludf.DUMMYFUNCTION("""COMPUTED_VALUE"""),51577824)</f>
        <v>51577824</v>
      </c>
    </row>
    <row r="236" spans="1:17" ht="15.75" customHeight="1" x14ac:dyDescent="0.25">
      <c r="A236" s="4">
        <v>7422</v>
      </c>
      <c r="B236" s="4">
        <v>2020</v>
      </c>
      <c r="C236" s="4" t="s">
        <v>37</v>
      </c>
      <c r="D236" s="4" t="s">
        <v>72</v>
      </c>
      <c r="E236" s="6">
        <v>4.993176243076352</v>
      </c>
      <c r="F236" s="9">
        <v>56993.01</v>
      </c>
      <c r="G236" s="9">
        <v>1874627.77</v>
      </c>
      <c r="M236" s="7"/>
      <c r="N236" s="6">
        <f ca="1">IFERROR(__xludf.DUMMYFUNCTION("""COMPUTED_VALUE"""),4.12890035115297)</f>
        <v>4.1289003511529696</v>
      </c>
      <c r="O236" s="4">
        <f ca="1">IFERROR(__xludf.DUMMYFUNCTION("""COMPUTED_VALUE"""),9578296)</f>
        <v>9578296</v>
      </c>
      <c r="P236" s="4">
        <f ca="1">IFERROR(__xludf.DUMMYFUNCTION("""COMPUTED_VALUE"""),48)</f>
        <v>48</v>
      </c>
      <c r="Q236" s="4">
        <f ca="1">IFERROR(__xludf.DUMMYFUNCTION("""COMPUTED_VALUE"""),51577824)</f>
        <v>51577824</v>
      </c>
    </row>
    <row r="237" spans="1:17" ht="15.75" customHeight="1" x14ac:dyDescent="0.25">
      <c r="A237" s="4">
        <v>7422</v>
      </c>
      <c r="B237" s="4">
        <v>2021</v>
      </c>
      <c r="C237" s="4" t="s">
        <v>37</v>
      </c>
      <c r="D237" s="4" t="s">
        <v>72</v>
      </c>
      <c r="E237" s="6">
        <v>4.5430759956396463</v>
      </c>
      <c r="F237" s="9">
        <v>57603.360000000001</v>
      </c>
      <c r="G237" s="9">
        <v>1994135.58</v>
      </c>
      <c r="M237" s="7"/>
      <c r="N237" s="6">
        <f ca="1">IFERROR(__xludf.DUMMYFUNCTION("""COMPUTED_VALUE"""),4.12890035115297)</f>
        <v>4.1289003511529696</v>
      </c>
      <c r="O237" s="4">
        <f ca="1">IFERROR(__xludf.DUMMYFUNCTION("""COMPUTED_VALUE"""),9578296)</f>
        <v>9578296</v>
      </c>
      <c r="P237" s="4">
        <f ca="1">IFERROR(__xludf.DUMMYFUNCTION("""COMPUTED_VALUE"""),48)</f>
        <v>48</v>
      </c>
      <c r="Q237" s="4">
        <f ca="1">IFERROR(__xludf.DUMMYFUNCTION("""COMPUTED_VALUE"""),51577824)</f>
        <v>51577824</v>
      </c>
    </row>
    <row r="238" spans="1:17" ht="15.75" customHeight="1" x14ac:dyDescent="0.25">
      <c r="A238" s="4">
        <v>7422</v>
      </c>
      <c r="B238" s="4">
        <v>2022</v>
      </c>
      <c r="C238" s="4" t="s">
        <v>37</v>
      </c>
      <c r="D238" s="4" t="s">
        <v>72</v>
      </c>
      <c r="E238" s="6">
        <v>4.3626474889882969</v>
      </c>
      <c r="F238" s="9">
        <v>57902.59</v>
      </c>
      <c r="G238" s="9">
        <v>2147877.2999999998</v>
      </c>
      <c r="M238" s="7"/>
      <c r="N238" s="6">
        <f ca="1">IFERROR(__xludf.DUMMYFUNCTION("""COMPUTED_VALUE"""),4.12890035115297)</f>
        <v>4.1289003511529696</v>
      </c>
      <c r="O238" s="4">
        <f ca="1">IFERROR(__xludf.DUMMYFUNCTION("""COMPUTED_VALUE"""),9578296)</f>
        <v>9578296</v>
      </c>
      <c r="P238" s="4">
        <f ca="1">IFERROR(__xludf.DUMMYFUNCTION("""COMPUTED_VALUE"""),48)</f>
        <v>48</v>
      </c>
      <c r="Q238" s="4">
        <f ca="1">IFERROR(__xludf.DUMMYFUNCTION("""COMPUTED_VALUE"""),51577824)</f>
        <v>51577824</v>
      </c>
    </row>
    <row r="239" spans="1:17" ht="15.75" customHeight="1" x14ac:dyDescent="0.25">
      <c r="A239" s="4">
        <v>7422</v>
      </c>
      <c r="B239" s="4">
        <v>2023</v>
      </c>
      <c r="C239" s="4" t="s">
        <v>37</v>
      </c>
      <c r="D239" s="4" t="s">
        <v>72</v>
      </c>
      <c r="E239" s="6">
        <v>4.3965605072379965</v>
      </c>
      <c r="F239" s="9">
        <v>58718.31</v>
      </c>
      <c r="G239" s="9">
        <v>1975684.8</v>
      </c>
      <c r="M239" s="7"/>
      <c r="N239" s="6">
        <f ca="1">IFERROR(__xludf.DUMMYFUNCTION("""COMPUTED_VALUE"""),3.13689932720736)</f>
        <v>3.13689932720736</v>
      </c>
      <c r="O239" s="4">
        <f ca="1">IFERROR(__xludf.DUMMYFUNCTION("""COMPUTED_VALUE"""),8887573)</f>
        <v>8887573</v>
      </c>
      <c r="P239" s="4">
        <f ca="1">IFERROR(__xludf.DUMMYFUNCTION("""COMPUTED_VALUE"""),46)</f>
        <v>46</v>
      </c>
      <c r="Q239" s="4">
        <f ca="1">IFERROR(__xludf.DUMMYFUNCTION("""COMPUTED_VALUE"""),66032632)</f>
        <v>66032632</v>
      </c>
    </row>
    <row r="240" spans="1:17" ht="15.75" customHeight="1" x14ac:dyDescent="0.25">
      <c r="A240" s="4">
        <v>1405</v>
      </c>
      <c r="B240" s="4">
        <v>2017</v>
      </c>
      <c r="C240" s="4" t="s">
        <v>51</v>
      </c>
      <c r="D240" s="4" t="s">
        <v>52</v>
      </c>
      <c r="E240" s="6">
        <v>4.1466702251554697</v>
      </c>
      <c r="F240" s="9">
        <v>10484.33</v>
      </c>
      <c r="G240" s="9">
        <v>958011.12</v>
      </c>
      <c r="M240" s="7"/>
      <c r="N240" s="6">
        <f ca="1">IFERROR(__xludf.DUMMYFUNCTION("""COMPUTED_VALUE"""),3.13689932720736)</f>
        <v>3.13689932720736</v>
      </c>
      <c r="O240" s="4">
        <f ca="1">IFERROR(__xludf.DUMMYFUNCTION("""COMPUTED_VALUE"""),8887573)</f>
        <v>8887573</v>
      </c>
      <c r="P240" s="4">
        <f ca="1">IFERROR(__xludf.DUMMYFUNCTION("""COMPUTED_VALUE"""),46)</f>
        <v>46</v>
      </c>
      <c r="Q240" s="4">
        <f ca="1">IFERROR(__xludf.DUMMYFUNCTION("""COMPUTED_VALUE"""),66032632)</f>
        <v>66032632</v>
      </c>
    </row>
    <row r="241" spans="1:17" ht="15.75" customHeight="1" x14ac:dyDescent="0.25">
      <c r="A241" s="4">
        <v>1405</v>
      </c>
      <c r="B241" s="4">
        <v>2018</v>
      </c>
      <c r="C241" s="4" t="s">
        <v>51</v>
      </c>
      <c r="D241" s="4" t="s">
        <v>52</v>
      </c>
      <c r="E241" s="6">
        <v>3.6620656311328963</v>
      </c>
      <c r="F241" s="9">
        <v>11059.62</v>
      </c>
      <c r="G241" s="9">
        <v>974264.9</v>
      </c>
      <c r="M241" s="7"/>
      <c r="N241" s="6">
        <f ca="1">IFERROR(__xludf.DUMMYFUNCTION("""COMPUTED_VALUE"""),3.13689932720736)</f>
        <v>3.13689932720736</v>
      </c>
      <c r="O241" s="4">
        <f ca="1">IFERROR(__xludf.DUMMYFUNCTION("""COMPUTED_VALUE"""),8887573)</f>
        <v>8887573</v>
      </c>
      <c r="P241" s="4">
        <f ca="1">IFERROR(__xludf.DUMMYFUNCTION("""COMPUTED_VALUE"""),46)</f>
        <v>46</v>
      </c>
      <c r="Q241" s="4">
        <f ca="1">IFERROR(__xludf.DUMMYFUNCTION("""COMPUTED_VALUE"""),66032632)</f>
        <v>66032632</v>
      </c>
    </row>
    <row r="242" spans="1:17" ht="15.75" customHeight="1" x14ac:dyDescent="0.25">
      <c r="A242" s="4">
        <v>1405</v>
      </c>
      <c r="B242" s="4">
        <v>2019</v>
      </c>
      <c r="C242" s="4" t="s">
        <v>51</v>
      </c>
      <c r="D242" s="4" t="s">
        <v>52</v>
      </c>
      <c r="E242" s="6">
        <v>3.3965020041985099</v>
      </c>
      <c r="F242" s="9">
        <v>11357.55</v>
      </c>
      <c r="G242" s="9">
        <v>916919.4</v>
      </c>
      <c r="M242" s="7"/>
      <c r="N242" s="6">
        <f ca="1">IFERROR(__xludf.DUMMYFUNCTION("""COMPUTED_VALUE"""),3.13689932720736)</f>
        <v>3.13689932720736</v>
      </c>
      <c r="O242" s="4">
        <f ca="1">IFERROR(__xludf.DUMMYFUNCTION("""COMPUTED_VALUE"""),8887573)</f>
        <v>8887573</v>
      </c>
      <c r="P242" s="4">
        <f ca="1">IFERROR(__xludf.DUMMYFUNCTION("""COMPUTED_VALUE"""),46)</f>
        <v>46</v>
      </c>
      <c r="Q242" s="4">
        <f ca="1">IFERROR(__xludf.DUMMYFUNCTION("""COMPUTED_VALUE"""),66032632)</f>
        <v>66032632</v>
      </c>
    </row>
    <row r="243" spans="1:17" ht="15.75" customHeight="1" x14ac:dyDescent="0.25">
      <c r="A243" s="4">
        <v>1405</v>
      </c>
      <c r="B243" s="4">
        <v>2020</v>
      </c>
      <c r="C243" s="4" t="s">
        <v>51</v>
      </c>
      <c r="D243" s="4" t="s">
        <v>52</v>
      </c>
      <c r="E243" s="6">
        <v>3.4082101227644319</v>
      </c>
      <c r="F243" s="9">
        <v>11859.04</v>
      </c>
      <c r="G243" s="9">
        <v>830546.35</v>
      </c>
      <c r="M243" s="7"/>
      <c r="N243" s="6">
        <f ca="1">IFERROR(__xludf.DUMMYFUNCTION("""COMPUTED_VALUE"""),3.13689932720736)</f>
        <v>3.13689932720736</v>
      </c>
      <c r="O243" s="4">
        <f ca="1">IFERROR(__xludf.DUMMYFUNCTION("""COMPUTED_VALUE"""),8887573)</f>
        <v>8887573</v>
      </c>
      <c r="P243" s="4">
        <f ca="1">IFERROR(__xludf.DUMMYFUNCTION("""COMPUTED_VALUE"""),46)</f>
        <v>46</v>
      </c>
      <c r="Q243" s="4">
        <f ca="1">IFERROR(__xludf.DUMMYFUNCTION("""COMPUTED_VALUE"""),66032632)</f>
        <v>66032632</v>
      </c>
    </row>
    <row r="244" spans="1:17" ht="15.75" customHeight="1" x14ac:dyDescent="0.25">
      <c r="A244" s="4">
        <v>1405</v>
      </c>
      <c r="B244" s="4">
        <v>2021</v>
      </c>
      <c r="C244" s="4" t="s">
        <v>51</v>
      </c>
      <c r="D244" s="4" t="s">
        <v>52</v>
      </c>
      <c r="E244" s="6">
        <v>2.9671680798974287</v>
      </c>
      <c r="F244" s="9">
        <v>12342.35</v>
      </c>
      <c r="G244" s="9">
        <v>633026.15</v>
      </c>
      <c r="M244" s="7"/>
      <c r="N244" s="6">
        <f ca="1">IFERROR(__xludf.DUMMYFUNCTION("""COMPUTED_VALUE"""),3.13689932720736)</f>
        <v>3.13689932720736</v>
      </c>
      <c r="O244" s="4">
        <f ca="1">IFERROR(__xludf.DUMMYFUNCTION("""COMPUTED_VALUE"""),8887573)</f>
        <v>8887573</v>
      </c>
      <c r="P244" s="4">
        <f ca="1">IFERROR(__xludf.DUMMYFUNCTION("""COMPUTED_VALUE"""),46)</f>
        <v>46</v>
      </c>
      <c r="Q244" s="4">
        <f ca="1">IFERROR(__xludf.DUMMYFUNCTION("""COMPUTED_VALUE"""),66032632)</f>
        <v>66032632</v>
      </c>
    </row>
    <row r="245" spans="1:17" ht="15.75" customHeight="1" x14ac:dyDescent="0.25">
      <c r="A245" s="4">
        <v>1405</v>
      </c>
      <c r="B245" s="4">
        <v>2022</v>
      </c>
      <c r="C245" s="4" t="s">
        <v>51</v>
      </c>
      <c r="D245" s="4" t="s">
        <v>52</v>
      </c>
      <c r="E245" s="6">
        <v>3.2114459365211734</v>
      </c>
      <c r="F245" s="9">
        <v>12714</v>
      </c>
      <c r="G245" s="9">
        <v>687747.59</v>
      </c>
      <c r="M245" s="7"/>
      <c r="N245" s="6">
        <f ca="1">IFERROR(__xludf.DUMMYFUNCTION("""COMPUTED_VALUE"""),3.13689932720736)</f>
        <v>3.13689932720736</v>
      </c>
      <c r="O245" s="4">
        <f ca="1">IFERROR(__xludf.DUMMYFUNCTION("""COMPUTED_VALUE"""),8887573)</f>
        <v>8887573</v>
      </c>
      <c r="P245" s="4">
        <f ca="1">IFERROR(__xludf.DUMMYFUNCTION("""COMPUTED_VALUE"""),46)</f>
        <v>46</v>
      </c>
      <c r="Q245" s="4">
        <f ca="1">IFERROR(__xludf.DUMMYFUNCTION("""COMPUTED_VALUE"""),66032632)</f>
        <v>66032632</v>
      </c>
    </row>
    <row r="246" spans="1:17" ht="15.75" customHeight="1" x14ac:dyDescent="0.25">
      <c r="A246" s="4">
        <v>1405</v>
      </c>
      <c r="B246" s="4">
        <v>2023</v>
      </c>
      <c r="C246" s="4" t="s">
        <v>51</v>
      </c>
      <c r="D246" s="4" t="s">
        <v>52</v>
      </c>
      <c r="E246" s="6">
        <v>3.0999258561420131</v>
      </c>
      <c r="F246" s="9">
        <v>13567.8</v>
      </c>
      <c r="G246" s="9">
        <v>728018.68</v>
      </c>
      <c r="M246" s="7"/>
      <c r="N246" s="6">
        <f ca="1">IFERROR(__xludf.DUMMYFUNCTION("""COMPUTED_VALUE"""),3.20324858666621)</f>
        <v>3.2032485866662102</v>
      </c>
      <c r="O246" s="4">
        <f ca="1">IFERROR(__xludf.DUMMYFUNCTION("""COMPUTED_VALUE"""),4441317)</f>
        <v>4441317</v>
      </c>
      <c r="P246" s="4">
        <f ca="1">IFERROR(__xludf.DUMMYFUNCTION("""COMPUTED_VALUE"""),43)</f>
        <v>43</v>
      </c>
      <c r="Q246" s="4">
        <f ca="1">IFERROR(__xludf.DUMMYFUNCTION("""COMPUTED_VALUE"""),68346909)</f>
        <v>68346909</v>
      </c>
    </row>
    <row r="247" spans="1:17" ht="15.75" customHeight="1" x14ac:dyDescent="0.25">
      <c r="A247" s="4">
        <v>2576</v>
      </c>
      <c r="B247" s="4">
        <v>2017</v>
      </c>
      <c r="C247" s="4" t="s">
        <v>27</v>
      </c>
      <c r="D247" s="4" t="s">
        <v>28</v>
      </c>
      <c r="E247" s="6">
        <v>3.6807077886468504</v>
      </c>
      <c r="F247" s="9">
        <v>75976.69</v>
      </c>
      <c r="G247" s="9">
        <v>1221638.53</v>
      </c>
      <c r="M247" s="7"/>
      <c r="N247" s="6">
        <f ca="1">IFERROR(__xludf.DUMMYFUNCTION("""COMPUTED_VALUE"""),3.20324858666621)</f>
        <v>3.2032485866662102</v>
      </c>
      <c r="O247" s="4">
        <f ca="1">IFERROR(__xludf.DUMMYFUNCTION("""COMPUTED_VALUE"""),4441317)</f>
        <v>4441317</v>
      </c>
      <c r="P247" s="4">
        <f ca="1">IFERROR(__xludf.DUMMYFUNCTION("""COMPUTED_VALUE"""),43)</f>
        <v>43</v>
      </c>
      <c r="Q247" s="4">
        <f ca="1">IFERROR(__xludf.DUMMYFUNCTION("""COMPUTED_VALUE"""),68346909)</f>
        <v>68346909</v>
      </c>
    </row>
    <row r="248" spans="1:17" ht="15.75" customHeight="1" x14ac:dyDescent="0.25">
      <c r="A248" s="4">
        <v>2576</v>
      </c>
      <c r="B248" s="4">
        <v>2018</v>
      </c>
      <c r="C248" s="4" t="s">
        <v>27</v>
      </c>
      <c r="D248" s="4" t="s">
        <v>28</v>
      </c>
      <c r="E248" s="6">
        <v>3.6808616997644945</v>
      </c>
      <c r="F248" s="9">
        <v>76580.800000000003</v>
      </c>
      <c r="G248" s="9">
        <v>1240516.8500000001</v>
      </c>
      <c r="M248" s="7"/>
      <c r="N248" s="6">
        <f ca="1">IFERROR(__xludf.DUMMYFUNCTION("""COMPUTED_VALUE"""),3.20324858666621)</f>
        <v>3.2032485866662102</v>
      </c>
      <c r="O248" s="4">
        <f ca="1">IFERROR(__xludf.DUMMYFUNCTION("""COMPUTED_VALUE"""),4441317)</f>
        <v>4441317</v>
      </c>
      <c r="P248" s="4">
        <f ca="1">IFERROR(__xludf.DUMMYFUNCTION("""COMPUTED_VALUE"""),43)</f>
        <v>43</v>
      </c>
      <c r="Q248" s="4">
        <f ca="1">IFERROR(__xludf.DUMMYFUNCTION("""COMPUTED_VALUE"""),68346909)</f>
        <v>68346909</v>
      </c>
    </row>
    <row r="249" spans="1:17" ht="15.75" customHeight="1" x14ac:dyDescent="0.25">
      <c r="A249" s="4">
        <v>2576</v>
      </c>
      <c r="B249" s="4">
        <v>2019</v>
      </c>
      <c r="C249" s="4" t="s">
        <v>27</v>
      </c>
      <c r="D249" s="4" t="s">
        <v>28</v>
      </c>
      <c r="E249" s="6">
        <v>3.4562524565632042</v>
      </c>
      <c r="F249" s="9">
        <v>77234.740000000005</v>
      </c>
      <c r="G249" s="9">
        <v>1117818.18</v>
      </c>
      <c r="M249" s="7"/>
      <c r="N249" s="6">
        <f ca="1">IFERROR(__xludf.DUMMYFUNCTION("""COMPUTED_VALUE"""),3.20324858666621)</f>
        <v>3.2032485866662102</v>
      </c>
      <c r="O249" s="4">
        <f ca="1">IFERROR(__xludf.DUMMYFUNCTION("""COMPUTED_VALUE"""),4441317)</f>
        <v>4441317</v>
      </c>
      <c r="P249" s="4">
        <f ca="1">IFERROR(__xludf.DUMMYFUNCTION("""COMPUTED_VALUE"""),43)</f>
        <v>43</v>
      </c>
      <c r="Q249" s="4">
        <f ca="1">IFERROR(__xludf.DUMMYFUNCTION("""COMPUTED_VALUE"""),68346909)</f>
        <v>68346909</v>
      </c>
    </row>
    <row r="250" spans="1:17" ht="15.75" customHeight="1" x14ac:dyDescent="0.25">
      <c r="A250" s="4">
        <v>2576</v>
      </c>
      <c r="B250" s="4">
        <v>2020</v>
      </c>
      <c r="C250" s="4" t="s">
        <v>27</v>
      </c>
      <c r="D250" s="4" t="s">
        <v>28</v>
      </c>
      <c r="E250" s="6">
        <v>3.0217100930893315</v>
      </c>
      <c r="F250" s="9">
        <v>77451.88</v>
      </c>
      <c r="G250" s="9">
        <v>1201918.6100000001</v>
      </c>
      <c r="M250" s="7"/>
      <c r="N250" s="6">
        <f ca="1">IFERROR(__xludf.DUMMYFUNCTION("""COMPUTED_VALUE"""),3.20324858666621)</f>
        <v>3.2032485866662102</v>
      </c>
      <c r="O250" s="4">
        <f ca="1">IFERROR(__xludf.DUMMYFUNCTION("""COMPUTED_VALUE"""),4441317)</f>
        <v>4441317</v>
      </c>
      <c r="P250" s="4">
        <f ca="1">IFERROR(__xludf.DUMMYFUNCTION("""COMPUTED_VALUE"""),43)</f>
        <v>43</v>
      </c>
      <c r="Q250" s="4">
        <f ca="1">IFERROR(__xludf.DUMMYFUNCTION("""COMPUTED_VALUE"""),68346909)</f>
        <v>68346909</v>
      </c>
    </row>
    <row r="251" spans="1:17" ht="15.75" customHeight="1" x14ac:dyDescent="0.25">
      <c r="A251" s="4">
        <v>2576</v>
      </c>
      <c r="B251" s="4">
        <v>2021</v>
      </c>
      <c r="C251" s="4" t="s">
        <v>27</v>
      </c>
      <c r="D251" s="4" t="s">
        <v>28</v>
      </c>
      <c r="E251" s="6">
        <v>2.8915705092693642</v>
      </c>
      <c r="F251" s="9">
        <v>78425.100000000006</v>
      </c>
      <c r="G251" s="9">
        <v>1183715.2</v>
      </c>
      <c r="M251" s="7"/>
      <c r="N251" s="6">
        <f ca="1">IFERROR(__xludf.DUMMYFUNCTION("""COMPUTED_VALUE"""),3.20324858666621)</f>
        <v>3.2032485866662102</v>
      </c>
      <c r="O251" s="4">
        <f ca="1">IFERROR(__xludf.DUMMYFUNCTION("""COMPUTED_VALUE"""),4441317)</f>
        <v>4441317</v>
      </c>
      <c r="P251" s="4">
        <f ca="1">IFERROR(__xludf.DUMMYFUNCTION("""COMPUTED_VALUE"""),43)</f>
        <v>43</v>
      </c>
      <c r="Q251" s="4">
        <f ca="1">IFERROR(__xludf.DUMMYFUNCTION("""COMPUTED_VALUE"""),68346909)</f>
        <v>68346909</v>
      </c>
    </row>
    <row r="252" spans="1:17" ht="15.75" customHeight="1" x14ac:dyDescent="0.25">
      <c r="A252" s="4">
        <v>2576</v>
      </c>
      <c r="B252" s="4">
        <v>2022</v>
      </c>
      <c r="C252" s="4" t="s">
        <v>27</v>
      </c>
      <c r="D252" s="4" t="s">
        <v>28</v>
      </c>
      <c r="E252" s="6">
        <v>3.3108968183610505</v>
      </c>
      <c r="F252" s="9">
        <v>79189.75</v>
      </c>
      <c r="G252" s="9">
        <v>1284807.46</v>
      </c>
      <c r="M252" s="7"/>
      <c r="N252" s="6">
        <f ca="1">IFERROR(__xludf.DUMMYFUNCTION("""COMPUTED_VALUE"""),3.20324858666621)</f>
        <v>3.2032485866662102</v>
      </c>
      <c r="O252" s="4">
        <f ca="1">IFERROR(__xludf.DUMMYFUNCTION("""COMPUTED_VALUE"""),4441317)</f>
        <v>4441317</v>
      </c>
      <c r="P252" s="4">
        <f ca="1">IFERROR(__xludf.DUMMYFUNCTION("""COMPUTED_VALUE"""),43)</f>
        <v>43</v>
      </c>
      <c r="Q252" s="4">
        <f ca="1">IFERROR(__xludf.DUMMYFUNCTION("""COMPUTED_VALUE"""),68346909)</f>
        <v>68346909</v>
      </c>
    </row>
    <row r="253" spans="1:17" ht="15.75" customHeight="1" x14ac:dyDescent="0.25">
      <c r="A253" s="4">
        <v>2576</v>
      </c>
      <c r="B253" s="4">
        <v>2023</v>
      </c>
      <c r="C253" s="4" t="s">
        <v>27</v>
      </c>
      <c r="D253" s="4" t="s">
        <v>28</v>
      </c>
      <c r="E253" s="6">
        <v>3.5280543495666832</v>
      </c>
      <c r="F253" s="9">
        <v>80002.460000000006</v>
      </c>
      <c r="G253" s="9">
        <v>1130283.3999999999</v>
      </c>
      <c r="M253" s="7"/>
      <c r="N253" s="6">
        <f ca="1">IFERROR(__xludf.DUMMYFUNCTION("""COMPUTED_VALUE"""),2.93621817359924)</f>
        <v>2.9362181735992401</v>
      </c>
      <c r="O253" s="4">
        <f ca="1">IFERROR(__xludf.DUMMYFUNCTION("""COMPUTED_VALUE"""),2670634)</f>
        <v>2670634</v>
      </c>
      <c r="P253" s="4">
        <f ca="1">IFERROR(__xludf.DUMMYFUNCTION("""COMPUTED_VALUE"""),41)</f>
        <v>41</v>
      </c>
      <c r="Q253" s="4">
        <f ca="1">IFERROR(__xludf.DUMMYFUNCTION("""COMPUTED_VALUE"""),55512688)</f>
        <v>55512688</v>
      </c>
    </row>
    <row r="254" spans="1:17" ht="15.75" customHeight="1" x14ac:dyDescent="0.25">
      <c r="A254" s="4">
        <v>3690</v>
      </c>
      <c r="B254" s="4">
        <v>2017</v>
      </c>
      <c r="C254" s="4" t="s">
        <v>26</v>
      </c>
      <c r="D254" s="4" t="s">
        <v>73</v>
      </c>
      <c r="E254" s="6">
        <v>3.2695260216653157</v>
      </c>
      <c r="F254" s="9">
        <v>81082.789999999994</v>
      </c>
      <c r="G254" s="9">
        <v>2292396.12</v>
      </c>
      <c r="M254" s="7"/>
      <c r="N254" s="6">
        <f ca="1">IFERROR(__xludf.DUMMYFUNCTION("""COMPUTED_VALUE"""),2.93621817359924)</f>
        <v>2.9362181735992401</v>
      </c>
      <c r="O254" s="4">
        <f ca="1">IFERROR(__xludf.DUMMYFUNCTION("""COMPUTED_VALUE"""),2670634)</f>
        <v>2670634</v>
      </c>
      <c r="P254" s="4">
        <f ca="1">IFERROR(__xludf.DUMMYFUNCTION("""COMPUTED_VALUE"""),41)</f>
        <v>41</v>
      </c>
      <c r="Q254" s="4">
        <f ca="1">IFERROR(__xludf.DUMMYFUNCTION("""COMPUTED_VALUE"""),55512688)</f>
        <v>55512688</v>
      </c>
    </row>
    <row r="255" spans="1:17" ht="15.75" customHeight="1" x14ac:dyDescent="0.25">
      <c r="A255" s="4">
        <v>3690</v>
      </c>
      <c r="B255" s="4">
        <v>2018</v>
      </c>
      <c r="C255" s="4" t="s">
        <v>26</v>
      </c>
      <c r="D255" s="4" t="s">
        <v>73</v>
      </c>
      <c r="E255" s="6">
        <v>3.1271028247390422</v>
      </c>
      <c r="F255" s="9">
        <v>81827.77</v>
      </c>
      <c r="G255" s="9">
        <v>2290770.35</v>
      </c>
      <c r="M255" s="7"/>
      <c r="N255" s="6">
        <f ca="1">IFERROR(__xludf.DUMMYFUNCTION("""COMPUTED_VALUE"""),2.93621817359924)</f>
        <v>2.9362181735992401</v>
      </c>
      <c r="O255" s="4">
        <f ca="1">IFERROR(__xludf.DUMMYFUNCTION("""COMPUTED_VALUE"""),2670634)</f>
        <v>2670634</v>
      </c>
      <c r="P255" s="4">
        <f ca="1">IFERROR(__xludf.DUMMYFUNCTION("""COMPUTED_VALUE"""),41)</f>
        <v>41</v>
      </c>
      <c r="Q255" s="4">
        <f ca="1">IFERROR(__xludf.DUMMYFUNCTION("""COMPUTED_VALUE"""),55512688)</f>
        <v>55512688</v>
      </c>
    </row>
    <row r="256" spans="1:17" ht="15.75" customHeight="1" x14ac:dyDescent="0.25">
      <c r="A256" s="4">
        <v>3690</v>
      </c>
      <c r="B256" s="4">
        <v>2019</v>
      </c>
      <c r="C256" s="4" t="s">
        <v>26</v>
      </c>
      <c r="D256" s="4" t="s">
        <v>73</v>
      </c>
      <c r="E256" s="6">
        <v>3.331343803399871</v>
      </c>
      <c r="F256" s="9">
        <v>82532.58</v>
      </c>
      <c r="G256" s="9">
        <v>2124761.31</v>
      </c>
      <c r="M256" s="7"/>
      <c r="N256" s="6">
        <f ca="1">IFERROR(__xludf.DUMMYFUNCTION("""COMPUTED_VALUE"""),2.93621817359924)</f>
        <v>2.9362181735992401</v>
      </c>
      <c r="O256" s="4">
        <f ca="1">IFERROR(__xludf.DUMMYFUNCTION("""COMPUTED_VALUE"""),2670634)</f>
        <v>2670634</v>
      </c>
      <c r="P256" s="4">
        <f ca="1">IFERROR(__xludf.DUMMYFUNCTION("""COMPUTED_VALUE"""),41)</f>
        <v>41</v>
      </c>
      <c r="Q256" s="4">
        <f ca="1">IFERROR(__xludf.DUMMYFUNCTION("""COMPUTED_VALUE"""),55512688)</f>
        <v>55512688</v>
      </c>
    </row>
    <row r="257" spans="1:17" ht="15.75" customHeight="1" x14ac:dyDescent="0.25">
      <c r="A257" s="4">
        <v>3690</v>
      </c>
      <c r="B257" s="4">
        <v>2020</v>
      </c>
      <c r="C257" s="4" t="s">
        <v>26</v>
      </c>
      <c r="D257" s="4" t="s">
        <v>73</v>
      </c>
      <c r="E257" s="6">
        <v>3.792540770531164</v>
      </c>
      <c r="F257" s="9">
        <v>82778.44</v>
      </c>
      <c r="G257" s="9">
        <v>1953513.78</v>
      </c>
      <c r="M257" s="7"/>
      <c r="N257" s="6">
        <f ca="1">IFERROR(__xludf.DUMMYFUNCTION("""COMPUTED_VALUE"""),2.93621817359924)</f>
        <v>2.9362181735992401</v>
      </c>
      <c r="O257" s="4">
        <f ca="1">IFERROR(__xludf.DUMMYFUNCTION("""COMPUTED_VALUE"""),2670634)</f>
        <v>2670634</v>
      </c>
      <c r="P257" s="4">
        <f ca="1">IFERROR(__xludf.DUMMYFUNCTION("""COMPUTED_VALUE"""),41)</f>
        <v>41</v>
      </c>
      <c r="Q257" s="4">
        <f ca="1">IFERROR(__xludf.DUMMYFUNCTION("""COMPUTED_VALUE"""),55512688)</f>
        <v>55512688</v>
      </c>
    </row>
    <row r="258" spans="1:17" ht="15.75" customHeight="1" x14ac:dyDescent="0.25">
      <c r="A258" s="4">
        <v>3690</v>
      </c>
      <c r="B258" s="4">
        <v>2021</v>
      </c>
      <c r="C258" s="4" t="s">
        <v>26</v>
      </c>
      <c r="D258" s="4" t="s">
        <v>73</v>
      </c>
      <c r="E258" s="6">
        <v>3.7005780413437863</v>
      </c>
      <c r="F258" s="9">
        <v>83353.05</v>
      </c>
      <c r="G258" s="9">
        <v>1820139.03</v>
      </c>
      <c r="M258" s="7"/>
      <c r="N258" s="6">
        <f ca="1">IFERROR(__xludf.DUMMYFUNCTION("""COMPUTED_VALUE"""),2.93621817359924)</f>
        <v>2.9362181735992401</v>
      </c>
      <c r="O258" s="4">
        <f ca="1">IFERROR(__xludf.DUMMYFUNCTION("""COMPUTED_VALUE"""),2670634)</f>
        <v>2670634</v>
      </c>
      <c r="P258" s="4">
        <f ca="1">IFERROR(__xludf.DUMMYFUNCTION("""COMPUTED_VALUE"""),41)</f>
        <v>41</v>
      </c>
      <c r="Q258" s="4">
        <f ca="1">IFERROR(__xludf.DUMMYFUNCTION("""COMPUTED_VALUE"""),55512688)</f>
        <v>55512688</v>
      </c>
    </row>
    <row r="259" spans="1:17" ht="15.75" customHeight="1" x14ac:dyDescent="0.25">
      <c r="A259" s="4">
        <v>3690</v>
      </c>
      <c r="B259" s="4">
        <v>2022</v>
      </c>
      <c r="C259" s="4" t="s">
        <v>26</v>
      </c>
      <c r="D259" s="4" t="s">
        <v>73</v>
      </c>
      <c r="E259" s="6">
        <v>3.25693809022304</v>
      </c>
      <c r="F259" s="9">
        <v>83945.32</v>
      </c>
      <c r="G259" s="9">
        <v>1667710.63</v>
      </c>
      <c r="M259" s="7"/>
      <c r="N259" s="6">
        <f ca="1">IFERROR(__xludf.DUMMYFUNCTION("""COMPUTED_VALUE"""),2.93621817359924)</f>
        <v>2.9362181735992401</v>
      </c>
      <c r="O259" s="4">
        <f ca="1">IFERROR(__xludf.DUMMYFUNCTION("""COMPUTED_VALUE"""),2670634)</f>
        <v>2670634</v>
      </c>
      <c r="P259" s="4">
        <f ca="1">IFERROR(__xludf.DUMMYFUNCTION("""COMPUTED_VALUE"""),41)</f>
        <v>41</v>
      </c>
      <c r="Q259" s="4">
        <f ca="1">IFERROR(__xludf.DUMMYFUNCTION("""COMPUTED_VALUE"""),55512688)</f>
        <v>55512688</v>
      </c>
    </row>
    <row r="260" spans="1:17" ht="15.75" customHeight="1" x14ac:dyDescent="0.25">
      <c r="A260" s="4">
        <v>3690</v>
      </c>
      <c r="B260" s="4">
        <v>2023</v>
      </c>
      <c r="C260" s="4" t="s">
        <v>26</v>
      </c>
      <c r="D260" s="4" t="s">
        <v>73</v>
      </c>
      <c r="E260" s="6">
        <v>3.4453868836320884</v>
      </c>
      <c r="F260" s="9">
        <v>84795</v>
      </c>
      <c r="G260" s="9">
        <v>1686532.68</v>
      </c>
      <c r="M260" s="7"/>
      <c r="N260" s="6">
        <f ca="1">IFERROR(__xludf.DUMMYFUNCTION("""COMPUTED_VALUE"""),2.51380760937741)</f>
        <v>2.5138076093774102</v>
      </c>
      <c r="O260" s="4">
        <f ca="1">IFERROR(__xludf.DUMMYFUNCTION("""COMPUTED_VALUE"""),6773826)</f>
        <v>6773826</v>
      </c>
      <c r="P260" s="4">
        <f ca="1">IFERROR(__xludf.DUMMYFUNCTION("""COMPUTED_VALUE"""),40)</f>
        <v>40</v>
      </c>
      <c r="Q260" s="4">
        <f ca="1">IFERROR(__xludf.DUMMYFUNCTION("""COMPUTED_VALUE"""),79125480)</f>
        <v>79125480</v>
      </c>
    </row>
    <row r="261" spans="1:17" ht="15.75" customHeight="1" x14ac:dyDescent="0.25">
      <c r="A261" s="4">
        <v>3756</v>
      </c>
      <c r="B261" s="4">
        <v>2017</v>
      </c>
      <c r="C261" s="4" t="s">
        <v>29</v>
      </c>
      <c r="D261" s="4" t="s">
        <v>71</v>
      </c>
      <c r="E261" s="6">
        <v>4.2538809154357393</v>
      </c>
      <c r="F261" s="9">
        <v>17915.060000000001</v>
      </c>
      <c r="G261" s="9">
        <v>1547405.22</v>
      </c>
      <c r="M261" s="7"/>
      <c r="N261" s="6">
        <f ca="1">IFERROR(__xludf.DUMMYFUNCTION("""COMPUTED_VALUE"""),2.51380760937741)</f>
        <v>2.5138076093774102</v>
      </c>
      <c r="O261" s="4">
        <f ca="1">IFERROR(__xludf.DUMMYFUNCTION("""COMPUTED_VALUE"""),6773826)</f>
        <v>6773826</v>
      </c>
      <c r="P261" s="4">
        <f ca="1">IFERROR(__xludf.DUMMYFUNCTION("""COMPUTED_VALUE"""),40)</f>
        <v>40</v>
      </c>
      <c r="Q261" s="4">
        <f ca="1">IFERROR(__xludf.DUMMYFUNCTION("""COMPUTED_VALUE"""),79125480)</f>
        <v>79125480</v>
      </c>
    </row>
    <row r="262" spans="1:17" ht="15.75" customHeight="1" x14ac:dyDescent="0.25">
      <c r="A262" s="4">
        <v>3756</v>
      </c>
      <c r="B262" s="4">
        <v>2018</v>
      </c>
      <c r="C262" s="4" t="s">
        <v>29</v>
      </c>
      <c r="D262" s="4" t="s">
        <v>71</v>
      </c>
      <c r="E262" s="6">
        <v>4.0376464191421428</v>
      </c>
      <c r="F262" s="9">
        <v>18667.75</v>
      </c>
      <c r="G262" s="9">
        <v>1551379.06</v>
      </c>
      <c r="M262" s="7"/>
      <c r="N262" s="6">
        <f ca="1">IFERROR(__xludf.DUMMYFUNCTION("""COMPUTED_VALUE"""),2.51380760937741)</f>
        <v>2.5138076093774102</v>
      </c>
      <c r="O262" s="4">
        <f ca="1">IFERROR(__xludf.DUMMYFUNCTION("""COMPUTED_VALUE"""),6773826)</f>
        <v>6773826</v>
      </c>
      <c r="P262" s="4">
        <f ca="1">IFERROR(__xludf.DUMMYFUNCTION("""COMPUTED_VALUE"""),40)</f>
        <v>40</v>
      </c>
      <c r="Q262" s="4">
        <f ca="1">IFERROR(__xludf.DUMMYFUNCTION("""COMPUTED_VALUE"""),79125480)</f>
        <v>79125480</v>
      </c>
    </row>
    <row r="263" spans="1:17" ht="15.75" customHeight="1" x14ac:dyDescent="0.25">
      <c r="A263" s="4">
        <v>3756</v>
      </c>
      <c r="B263" s="4">
        <v>2019</v>
      </c>
      <c r="C263" s="4" t="s">
        <v>29</v>
      </c>
      <c r="D263" s="4" t="s">
        <v>71</v>
      </c>
      <c r="E263" s="6">
        <v>3.5523098394967034</v>
      </c>
      <c r="F263" s="9">
        <v>19341.259999999998</v>
      </c>
      <c r="G263" s="9">
        <v>1691672.04</v>
      </c>
      <c r="M263" s="7"/>
      <c r="N263" s="6">
        <f ca="1">IFERROR(__xludf.DUMMYFUNCTION("""COMPUTED_VALUE"""),2.51380760937741)</f>
        <v>2.5138076093774102</v>
      </c>
      <c r="O263" s="4">
        <f ca="1">IFERROR(__xludf.DUMMYFUNCTION("""COMPUTED_VALUE"""),6773826)</f>
        <v>6773826</v>
      </c>
      <c r="P263" s="4">
        <f ca="1">IFERROR(__xludf.DUMMYFUNCTION("""COMPUTED_VALUE"""),40)</f>
        <v>40</v>
      </c>
      <c r="Q263" s="4">
        <f ca="1">IFERROR(__xludf.DUMMYFUNCTION("""COMPUTED_VALUE"""),79125480)</f>
        <v>79125480</v>
      </c>
    </row>
    <row r="264" spans="1:17" ht="15.75" customHeight="1" x14ac:dyDescent="0.25">
      <c r="A264" s="4">
        <v>3756</v>
      </c>
      <c r="B264" s="4">
        <v>2020</v>
      </c>
      <c r="C264" s="4" t="s">
        <v>29</v>
      </c>
      <c r="D264" s="4" t="s">
        <v>71</v>
      </c>
      <c r="E264" s="6">
        <v>3.4731427119606937</v>
      </c>
      <c r="F264" s="9">
        <v>20008.45</v>
      </c>
      <c r="G264" s="9">
        <v>1666493.81</v>
      </c>
      <c r="M264" s="7"/>
      <c r="N264" s="6">
        <f ca="1">IFERROR(__xludf.DUMMYFUNCTION("""COMPUTED_VALUE"""),2.51380760937741)</f>
        <v>2.5138076093774102</v>
      </c>
      <c r="O264" s="4">
        <f ca="1">IFERROR(__xludf.DUMMYFUNCTION("""COMPUTED_VALUE"""),6773826)</f>
        <v>6773826</v>
      </c>
      <c r="P264" s="4">
        <f ca="1">IFERROR(__xludf.DUMMYFUNCTION("""COMPUTED_VALUE"""),40)</f>
        <v>40</v>
      </c>
      <c r="Q264" s="4">
        <f ca="1">IFERROR(__xludf.DUMMYFUNCTION("""COMPUTED_VALUE"""),79125480)</f>
        <v>79125480</v>
      </c>
    </row>
    <row r="265" spans="1:17" ht="15.75" customHeight="1" x14ac:dyDescent="0.25">
      <c r="A265" s="4">
        <v>3756</v>
      </c>
      <c r="B265" s="4">
        <v>2021</v>
      </c>
      <c r="C265" s="4" t="s">
        <v>29</v>
      </c>
      <c r="D265" s="4" t="s">
        <v>71</v>
      </c>
      <c r="E265" s="6">
        <v>3.1945615659239457</v>
      </c>
      <c r="F265" s="9">
        <v>20723.84</v>
      </c>
      <c r="G265" s="9">
        <v>1855523.39</v>
      </c>
      <c r="M265" s="7"/>
      <c r="N265" s="6">
        <f ca="1">IFERROR(__xludf.DUMMYFUNCTION("""COMPUTED_VALUE"""),2.51380760937741)</f>
        <v>2.5138076093774102</v>
      </c>
      <c r="O265" s="4">
        <f ca="1">IFERROR(__xludf.DUMMYFUNCTION("""COMPUTED_VALUE"""),6773826)</f>
        <v>6773826</v>
      </c>
      <c r="P265" s="4">
        <f ca="1">IFERROR(__xludf.DUMMYFUNCTION("""COMPUTED_VALUE"""),40)</f>
        <v>40</v>
      </c>
      <c r="Q265" s="4">
        <f ca="1">IFERROR(__xludf.DUMMYFUNCTION("""COMPUTED_VALUE"""),79125480)</f>
        <v>79125480</v>
      </c>
    </row>
    <row r="266" spans="1:17" ht="15.75" customHeight="1" x14ac:dyDescent="0.25">
      <c r="A266" s="4">
        <v>3756</v>
      </c>
      <c r="B266" s="4">
        <v>2022</v>
      </c>
      <c r="C266" s="4" t="s">
        <v>29</v>
      </c>
      <c r="D266" s="4" t="s">
        <v>71</v>
      </c>
      <c r="E266" s="6">
        <v>2.82137060258892</v>
      </c>
      <c r="F266" s="9">
        <v>21686.37</v>
      </c>
      <c r="G266" s="9">
        <v>1739372.02</v>
      </c>
      <c r="M266" s="7"/>
      <c r="N266" s="6">
        <f ca="1">IFERROR(__xludf.DUMMYFUNCTION("""COMPUTED_VALUE"""),2.51380760937741)</f>
        <v>2.5138076093774102</v>
      </c>
      <c r="O266" s="4">
        <f ca="1">IFERROR(__xludf.DUMMYFUNCTION("""COMPUTED_VALUE"""),6773826)</f>
        <v>6773826</v>
      </c>
      <c r="P266" s="4">
        <f ca="1">IFERROR(__xludf.DUMMYFUNCTION("""COMPUTED_VALUE"""),40)</f>
        <v>40</v>
      </c>
      <c r="Q266" s="4">
        <f ca="1">IFERROR(__xludf.DUMMYFUNCTION("""COMPUTED_VALUE"""),79125480)</f>
        <v>79125480</v>
      </c>
    </row>
    <row r="267" spans="1:17" ht="15.75" customHeight="1" x14ac:dyDescent="0.25">
      <c r="A267" s="4">
        <v>3756</v>
      </c>
      <c r="B267" s="4">
        <v>2023</v>
      </c>
      <c r="C267" s="4" t="s">
        <v>29</v>
      </c>
      <c r="D267" s="4" t="s">
        <v>71</v>
      </c>
      <c r="E267" s="6">
        <v>2.4133899794709439</v>
      </c>
      <c r="F267" s="9">
        <v>22601.31</v>
      </c>
      <c r="G267" s="9">
        <v>1733396.17</v>
      </c>
      <c r="M267" s="7"/>
      <c r="N267" s="6">
        <f ca="1">IFERROR(__xludf.DUMMYFUNCTION("""COMPUTED_VALUE"""),3.45699791458974)</f>
        <v>3.4569979145897398</v>
      </c>
      <c r="O267" s="4">
        <f ca="1">IFERROR(__xludf.DUMMYFUNCTION("""COMPUTED_VALUE"""),3240416)</f>
        <v>3240416</v>
      </c>
      <c r="P267" s="4">
        <f ca="1">IFERROR(__xludf.DUMMYFUNCTION("""COMPUTED_VALUE"""),38)</f>
        <v>38</v>
      </c>
      <c r="Q267" s="4">
        <f ca="1">IFERROR(__xludf.DUMMYFUNCTION("""COMPUTED_VALUE"""),39588058)</f>
        <v>39588058</v>
      </c>
    </row>
    <row r="268" spans="1:17" ht="15.75" customHeight="1" x14ac:dyDescent="0.25">
      <c r="A268" s="4">
        <v>3666</v>
      </c>
      <c r="B268" s="4">
        <v>2017</v>
      </c>
      <c r="C268" s="4" t="s">
        <v>35</v>
      </c>
      <c r="D268" s="4" t="s">
        <v>36</v>
      </c>
      <c r="E268" s="6">
        <v>4.2209113399083815</v>
      </c>
      <c r="F268" s="9">
        <v>68897.05</v>
      </c>
      <c r="G268" s="9">
        <v>1655809.06</v>
      </c>
      <c r="M268" s="7"/>
      <c r="N268" s="6">
        <f ca="1">IFERROR(__xludf.DUMMYFUNCTION("""COMPUTED_VALUE"""),3.45699791458974)</f>
        <v>3.4569979145897398</v>
      </c>
      <c r="O268" s="4">
        <f ca="1">IFERROR(__xludf.DUMMYFUNCTION("""COMPUTED_VALUE"""),3240416)</f>
        <v>3240416</v>
      </c>
      <c r="P268" s="4">
        <f ca="1">IFERROR(__xludf.DUMMYFUNCTION("""COMPUTED_VALUE"""),38)</f>
        <v>38</v>
      </c>
      <c r="Q268" s="4">
        <f ca="1">IFERROR(__xludf.DUMMYFUNCTION("""COMPUTED_VALUE"""),39588058)</f>
        <v>39588058</v>
      </c>
    </row>
    <row r="269" spans="1:17" ht="15.75" customHeight="1" x14ac:dyDescent="0.25">
      <c r="A269" s="4">
        <v>3666</v>
      </c>
      <c r="B269" s="4">
        <v>2018</v>
      </c>
      <c r="C269" s="4" t="s">
        <v>35</v>
      </c>
      <c r="D269" s="4" t="s">
        <v>36</v>
      </c>
      <c r="E269" s="6">
        <v>4.3123754615607295</v>
      </c>
      <c r="F269" s="9">
        <v>69490.679999999993</v>
      </c>
      <c r="G269" s="9">
        <v>1665332.67</v>
      </c>
      <c r="M269" s="7"/>
      <c r="N269" s="6">
        <f ca="1">IFERROR(__xludf.DUMMYFUNCTION("""COMPUTED_VALUE"""),3.45699791458974)</f>
        <v>3.4569979145897398</v>
      </c>
      <c r="O269" s="4">
        <f ca="1">IFERROR(__xludf.DUMMYFUNCTION("""COMPUTED_VALUE"""),3240416)</f>
        <v>3240416</v>
      </c>
      <c r="P269" s="4">
        <f ca="1">IFERROR(__xludf.DUMMYFUNCTION("""COMPUTED_VALUE"""),38)</f>
        <v>38</v>
      </c>
      <c r="Q269" s="4">
        <f ca="1">IFERROR(__xludf.DUMMYFUNCTION("""COMPUTED_VALUE"""),39588058)</f>
        <v>39588058</v>
      </c>
    </row>
    <row r="270" spans="1:17" ht="15.75" customHeight="1" x14ac:dyDescent="0.25">
      <c r="A270" s="4">
        <v>3666</v>
      </c>
      <c r="B270" s="4">
        <v>2019</v>
      </c>
      <c r="C270" s="4" t="s">
        <v>35</v>
      </c>
      <c r="D270" s="4" t="s">
        <v>36</v>
      </c>
      <c r="E270" s="6">
        <v>4.4263172878307318</v>
      </c>
      <c r="F270" s="9">
        <v>70218.78</v>
      </c>
      <c r="G270" s="9">
        <v>1598936.69</v>
      </c>
      <c r="M270" s="7"/>
      <c r="N270" s="6">
        <f ca="1">IFERROR(__xludf.DUMMYFUNCTION("""COMPUTED_VALUE"""),3.45699791458974)</f>
        <v>3.4569979145897398</v>
      </c>
      <c r="O270" s="4">
        <f ca="1">IFERROR(__xludf.DUMMYFUNCTION("""COMPUTED_VALUE"""),3240416)</f>
        <v>3240416</v>
      </c>
      <c r="P270" s="4">
        <f ca="1">IFERROR(__xludf.DUMMYFUNCTION("""COMPUTED_VALUE"""),38)</f>
        <v>38</v>
      </c>
      <c r="Q270" s="4">
        <f ca="1">IFERROR(__xludf.DUMMYFUNCTION("""COMPUTED_VALUE"""),39588058)</f>
        <v>39588058</v>
      </c>
    </row>
    <row r="271" spans="1:17" ht="15.75" customHeight="1" x14ac:dyDescent="0.25">
      <c r="A271" s="4">
        <v>3666</v>
      </c>
      <c r="B271" s="4">
        <v>2020</v>
      </c>
      <c r="C271" s="4" t="s">
        <v>35</v>
      </c>
      <c r="D271" s="4" t="s">
        <v>36</v>
      </c>
      <c r="E271" s="6">
        <v>4.626491810219143</v>
      </c>
      <c r="F271" s="9">
        <v>70734.09</v>
      </c>
      <c r="G271" s="9">
        <v>1698873.09</v>
      </c>
      <c r="M271" s="7"/>
      <c r="N271" s="6">
        <f ca="1">IFERROR(__xludf.DUMMYFUNCTION("""COMPUTED_VALUE"""),3.45699791458974)</f>
        <v>3.4569979145897398</v>
      </c>
      <c r="O271" s="4">
        <f ca="1">IFERROR(__xludf.DUMMYFUNCTION("""COMPUTED_VALUE"""),3240416)</f>
        <v>3240416</v>
      </c>
      <c r="P271" s="4">
        <f ca="1">IFERROR(__xludf.DUMMYFUNCTION("""COMPUTED_VALUE"""),38)</f>
        <v>38</v>
      </c>
      <c r="Q271" s="4">
        <f ca="1">IFERROR(__xludf.DUMMYFUNCTION("""COMPUTED_VALUE"""),39588058)</f>
        <v>39588058</v>
      </c>
    </row>
    <row r="272" spans="1:17" ht="15.75" customHeight="1" x14ac:dyDescent="0.25">
      <c r="A272" s="4">
        <v>3666</v>
      </c>
      <c r="B272" s="4">
        <v>2021</v>
      </c>
      <c r="C272" s="4" t="s">
        <v>35</v>
      </c>
      <c r="D272" s="4" t="s">
        <v>36</v>
      </c>
      <c r="E272" s="6">
        <v>4.9466975014426611</v>
      </c>
      <c r="F272" s="9">
        <v>71540.960000000006</v>
      </c>
      <c r="G272" s="9">
        <v>1816759.31</v>
      </c>
      <c r="M272" s="7"/>
      <c r="N272" s="6">
        <f ca="1">IFERROR(__xludf.DUMMYFUNCTION("""COMPUTED_VALUE"""),3.45699791458974)</f>
        <v>3.4569979145897398</v>
      </c>
      <c r="O272" s="4">
        <f ca="1">IFERROR(__xludf.DUMMYFUNCTION("""COMPUTED_VALUE"""),3240416)</f>
        <v>3240416</v>
      </c>
      <c r="P272" s="4">
        <f ca="1">IFERROR(__xludf.DUMMYFUNCTION("""COMPUTED_VALUE"""),38)</f>
        <v>38</v>
      </c>
      <c r="Q272" s="4">
        <f ca="1">IFERROR(__xludf.DUMMYFUNCTION("""COMPUTED_VALUE"""),39588058)</f>
        <v>39588058</v>
      </c>
    </row>
    <row r="273" spans="1:17" ht="15.75" customHeight="1" x14ac:dyDescent="0.25">
      <c r="A273" s="4">
        <v>3666</v>
      </c>
      <c r="B273" s="4">
        <v>2022</v>
      </c>
      <c r="C273" s="4" t="s">
        <v>35</v>
      </c>
      <c r="D273" s="4" t="s">
        <v>36</v>
      </c>
      <c r="E273" s="6">
        <v>4.8</v>
      </c>
      <c r="F273" s="9">
        <v>72435.73</v>
      </c>
      <c r="G273" s="9">
        <v>1911128.63</v>
      </c>
      <c r="M273" s="7"/>
      <c r="N273" s="6">
        <f ca="1">IFERROR(__xludf.DUMMYFUNCTION("""COMPUTED_VALUE"""),3.45699791458974)</f>
        <v>3.4569979145897398</v>
      </c>
      <c r="O273" s="4">
        <f ca="1">IFERROR(__xludf.DUMMYFUNCTION("""COMPUTED_VALUE"""),3240416)</f>
        <v>3240416</v>
      </c>
      <c r="P273" s="4">
        <f ca="1">IFERROR(__xludf.DUMMYFUNCTION("""COMPUTED_VALUE"""),38)</f>
        <v>38</v>
      </c>
      <c r="Q273" s="4">
        <f ca="1">IFERROR(__xludf.DUMMYFUNCTION("""COMPUTED_VALUE"""),39588058)</f>
        <v>39588058</v>
      </c>
    </row>
    <row r="274" spans="1:17" ht="15.75" customHeight="1" x14ac:dyDescent="0.25">
      <c r="A274" s="4">
        <v>3666</v>
      </c>
      <c r="B274" s="4">
        <v>2023</v>
      </c>
      <c r="C274" s="4" t="s">
        <v>35</v>
      </c>
      <c r="D274" s="4" t="s">
        <v>36</v>
      </c>
      <c r="E274" s="6">
        <v>4.5</v>
      </c>
      <c r="F274" s="9">
        <v>73206.16</v>
      </c>
      <c r="G274" s="9">
        <v>1845437.14</v>
      </c>
      <c r="M274" s="7"/>
      <c r="N274" s="6">
        <f ca="1">IFERROR(__xludf.DUMMYFUNCTION("""COMPUTED_VALUE"""),2.67967036888794)</f>
        <v>2.67967036888794</v>
      </c>
      <c r="O274" s="4">
        <f ca="1">IFERROR(__xludf.DUMMYFUNCTION("""COMPUTED_VALUE"""),3887846)</f>
        <v>3887846</v>
      </c>
      <c r="P274" s="4">
        <f ca="1">IFERROR(__xludf.DUMMYFUNCTION("""COMPUTED_VALUE"""),36)</f>
        <v>36</v>
      </c>
      <c r="Q274" s="4">
        <f ca="1">IFERROR(__xludf.DUMMYFUNCTION("""COMPUTED_VALUE"""),46540152)</f>
        <v>46540152</v>
      </c>
    </row>
    <row r="275" spans="1:17" ht="15.75" customHeight="1" x14ac:dyDescent="0.25">
      <c r="A275" s="4">
        <v>5003</v>
      </c>
      <c r="B275" s="4">
        <v>2017</v>
      </c>
      <c r="C275" s="4" t="s">
        <v>21</v>
      </c>
      <c r="D275" s="4" t="s">
        <v>71</v>
      </c>
      <c r="E275" s="6">
        <v>3.7002035977358498</v>
      </c>
      <c r="F275" s="9">
        <v>76370.97</v>
      </c>
      <c r="G275" s="9">
        <v>3198912.75</v>
      </c>
      <c r="M275" s="7"/>
      <c r="N275" s="6">
        <f ca="1">IFERROR(__xludf.DUMMYFUNCTION("""COMPUTED_VALUE"""),2.67967036888794)</f>
        <v>2.67967036888794</v>
      </c>
      <c r="O275" s="4">
        <f ca="1">IFERROR(__xludf.DUMMYFUNCTION("""COMPUTED_VALUE"""),3887846)</f>
        <v>3887846</v>
      </c>
      <c r="P275" s="4">
        <f ca="1">IFERROR(__xludf.DUMMYFUNCTION("""COMPUTED_VALUE"""),36)</f>
        <v>36</v>
      </c>
      <c r="Q275" s="4">
        <f ca="1">IFERROR(__xludf.DUMMYFUNCTION("""COMPUTED_VALUE"""),46540152)</f>
        <v>46540152</v>
      </c>
    </row>
    <row r="276" spans="1:17" ht="15.75" customHeight="1" x14ac:dyDescent="0.25">
      <c r="A276" s="4">
        <v>5003</v>
      </c>
      <c r="B276" s="4">
        <v>2018</v>
      </c>
      <c r="C276" s="4" t="s">
        <v>21</v>
      </c>
      <c r="D276" s="4" t="s">
        <v>71</v>
      </c>
      <c r="E276" s="6">
        <v>3.6962687956684177</v>
      </c>
      <c r="F276" s="9">
        <v>76651.740000000005</v>
      </c>
      <c r="G276" s="9">
        <v>3198504.95</v>
      </c>
      <c r="M276" s="7"/>
      <c r="N276" s="6">
        <f ca="1">IFERROR(__xludf.DUMMYFUNCTION("""COMPUTED_VALUE"""),2.67967036888794)</f>
        <v>2.67967036888794</v>
      </c>
      <c r="O276" s="4">
        <f ca="1">IFERROR(__xludf.DUMMYFUNCTION("""COMPUTED_VALUE"""),3887846)</f>
        <v>3887846</v>
      </c>
      <c r="P276" s="4">
        <f ca="1">IFERROR(__xludf.DUMMYFUNCTION("""COMPUTED_VALUE"""),36)</f>
        <v>36</v>
      </c>
      <c r="Q276" s="4">
        <f ca="1">IFERROR(__xludf.DUMMYFUNCTION("""COMPUTED_VALUE"""),46540152)</f>
        <v>46540152</v>
      </c>
    </row>
    <row r="277" spans="1:17" ht="15.75" customHeight="1" x14ac:dyDescent="0.25">
      <c r="A277" s="4">
        <v>5003</v>
      </c>
      <c r="B277" s="4">
        <v>2019</v>
      </c>
      <c r="C277" s="4" t="s">
        <v>21</v>
      </c>
      <c r="D277" s="4" t="s">
        <v>71</v>
      </c>
      <c r="E277" s="6">
        <v>4.1737046790603181</v>
      </c>
      <c r="F277" s="9">
        <v>77184.89</v>
      </c>
      <c r="G277" s="9">
        <v>3189452.49</v>
      </c>
      <c r="M277" s="7"/>
      <c r="N277" s="6">
        <f ca="1">IFERROR(__xludf.DUMMYFUNCTION("""COMPUTED_VALUE"""),2.67967036888794)</f>
        <v>2.67967036888794</v>
      </c>
      <c r="O277" s="4">
        <f ca="1">IFERROR(__xludf.DUMMYFUNCTION("""COMPUTED_VALUE"""),3887846)</f>
        <v>3887846</v>
      </c>
      <c r="P277" s="4">
        <f ca="1">IFERROR(__xludf.DUMMYFUNCTION("""COMPUTED_VALUE"""),36)</f>
        <v>36</v>
      </c>
      <c r="Q277" s="4">
        <f ca="1">IFERROR(__xludf.DUMMYFUNCTION("""COMPUTED_VALUE"""),46540152)</f>
        <v>46540152</v>
      </c>
    </row>
    <row r="278" spans="1:17" ht="15.75" customHeight="1" x14ac:dyDescent="0.25">
      <c r="A278" s="4">
        <v>5003</v>
      </c>
      <c r="B278" s="4">
        <v>2020</v>
      </c>
      <c r="C278" s="4" t="s">
        <v>21</v>
      </c>
      <c r="D278" s="4" t="s">
        <v>71</v>
      </c>
      <c r="E278" s="6">
        <v>3.8028397919339918</v>
      </c>
      <c r="F278" s="9">
        <v>77567.429999999993</v>
      </c>
      <c r="G278" s="9">
        <v>3292359.97</v>
      </c>
      <c r="M278" s="7"/>
      <c r="N278" s="6">
        <f ca="1">IFERROR(__xludf.DUMMYFUNCTION("""COMPUTED_VALUE"""),2.67967036888794)</f>
        <v>2.67967036888794</v>
      </c>
      <c r="O278" s="4">
        <f ca="1">IFERROR(__xludf.DUMMYFUNCTION("""COMPUTED_VALUE"""),3887846)</f>
        <v>3887846</v>
      </c>
      <c r="P278" s="4">
        <f ca="1">IFERROR(__xludf.DUMMYFUNCTION("""COMPUTED_VALUE"""),36)</f>
        <v>36</v>
      </c>
      <c r="Q278" s="4">
        <f ca="1">IFERROR(__xludf.DUMMYFUNCTION("""COMPUTED_VALUE"""),46540152)</f>
        <v>46540152</v>
      </c>
    </row>
    <row r="279" spans="1:17" ht="15.75" customHeight="1" x14ac:dyDescent="0.25">
      <c r="A279" s="4">
        <v>5003</v>
      </c>
      <c r="B279" s="4">
        <v>2021</v>
      </c>
      <c r="C279" s="4" t="s">
        <v>21</v>
      </c>
      <c r="D279" s="4" t="s">
        <v>71</v>
      </c>
      <c r="E279" s="6">
        <v>3.7045314243902694</v>
      </c>
      <c r="F279" s="9">
        <v>78104.899999999994</v>
      </c>
      <c r="G279" s="9">
        <v>3449635.11</v>
      </c>
      <c r="M279" s="7"/>
      <c r="N279" s="6">
        <f ca="1">IFERROR(__xludf.DUMMYFUNCTION("""COMPUTED_VALUE"""),2.67967036888794)</f>
        <v>2.67967036888794</v>
      </c>
      <c r="O279" s="4">
        <f ca="1">IFERROR(__xludf.DUMMYFUNCTION("""COMPUTED_VALUE"""),3887846)</f>
        <v>3887846</v>
      </c>
      <c r="P279" s="4">
        <f ca="1">IFERROR(__xludf.DUMMYFUNCTION("""COMPUTED_VALUE"""),36)</f>
        <v>36</v>
      </c>
      <c r="Q279" s="4">
        <f ca="1">IFERROR(__xludf.DUMMYFUNCTION("""COMPUTED_VALUE"""),46540152)</f>
        <v>46540152</v>
      </c>
    </row>
    <row r="280" spans="1:17" ht="15.75" customHeight="1" x14ac:dyDescent="0.25">
      <c r="A280" s="4">
        <v>5003</v>
      </c>
      <c r="B280" s="4">
        <v>2022</v>
      </c>
      <c r="C280" s="4" t="s">
        <v>21</v>
      </c>
      <c r="D280" s="4" t="s">
        <v>71</v>
      </c>
      <c r="E280" s="6">
        <v>4.1180198482123096</v>
      </c>
      <c r="F280" s="9">
        <v>78392.91</v>
      </c>
      <c r="G280" s="9">
        <v>3433204.51</v>
      </c>
      <c r="M280" s="7"/>
      <c r="N280" s="6">
        <f ca="1">IFERROR(__xludf.DUMMYFUNCTION("""COMPUTED_VALUE"""),2.67967036888794)</f>
        <v>2.67967036888794</v>
      </c>
      <c r="O280" s="4">
        <f ca="1">IFERROR(__xludf.DUMMYFUNCTION("""COMPUTED_VALUE"""),3887846)</f>
        <v>3887846</v>
      </c>
      <c r="P280" s="4">
        <f ca="1">IFERROR(__xludf.DUMMYFUNCTION("""COMPUTED_VALUE"""),36)</f>
        <v>36</v>
      </c>
      <c r="Q280" s="4">
        <f ca="1">IFERROR(__xludf.DUMMYFUNCTION("""COMPUTED_VALUE"""),46540152)</f>
        <v>46540152</v>
      </c>
    </row>
    <row r="281" spans="1:17" ht="15.75" customHeight="1" x14ac:dyDescent="0.25">
      <c r="A281" s="4">
        <v>5003</v>
      </c>
      <c r="B281" s="4">
        <v>2023</v>
      </c>
      <c r="C281" s="4" t="s">
        <v>21</v>
      </c>
      <c r="D281" s="4" t="s">
        <v>71</v>
      </c>
      <c r="E281" s="6">
        <v>3.7772425150555731</v>
      </c>
      <c r="F281" s="9">
        <v>78675.89</v>
      </c>
      <c r="G281" s="9">
        <v>3623637.14</v>
      </c>
      <c r="M281" s="7"/>
      <c r="N281" s="6">
        <f ca="1">IFERROR(__xludf.DUMMYFUNCTION("""COMPUTED_VALUE"""),3.36078463341182)</f>
        <v>3.3607846334118201</v>
      </c>
      <c r="O281" s="4">
        <f ca="1">IFERROR(__xludf.DUMMYFUNCTION("""COMPUTED_VALUE"""),9132981)</f>
        <v>9132981</v>
      </c>
      <c r="P281" s="4">
        <f ca="1">IFERROR(__xludf.DUMMYFUNCTION("""COMPUTED_VALUE"""),33)</f>
        <v>33</v>
      </c>
      <c r="Q281" s="4">
        <f ca="1">IFERROR(__xludf.DUMMYFUNCTION("""COMPUTED_VALUE"""),47839539)</f>
        <v>47839539</v>
      </c>
    </row>
    <row r="282" spans="1:17" ht="15.75" customHeight="1" x14ac:dyDescent="0.25">
      <c r="A282" s="4">
        <v>333</v>
      </c>
      <c r="B282" s="4">
        <v>2017</v>
      </c>
      <c r="C282" s="4" t="s">
        <v>18</v>
      </c>
      <c r="D282" s="4" t="s">
        <v>71</v>
      </c>
      <c r="E282" s="6">
        <v>4.0238718601050536</v>
      </c>
      <c r="F282" s="9">
        <v>43992.4</v>
      </c>
      <c r="G282" s="9">
        <v>3626628.75</v>
      </c>
      <c r="M282" s="7"/>
      <c r="N282" s="6">
        <f ca="1">IFERROR(__xludf.DUMMYFUNCTION("""COMPUTED_VALUE"""),3.36078463341182)</f>
        <v>3.3607846334118201</v>
      </c>
      <c r="O282" s="4">
        <f ca="1">IFERROR(__xludf.DUMMYFUNCTION("""COMPUTED_VALUE"""),9132981)</f>
        <v>9132981</v>
      </c>
      <c r="P282" s="4">
        <f ca="1">IFERROR(__xludf.DUMMYFUNCTION("""COMPUTED_VALUE"""),33)</f>
        <v>33</v>
      </c>
      <c r="Q282" s="4">
        <f ca="1">IFERROR(__xludf.DUMMYFUNCTION("""COMPUTED_VALUE"""),47839539)</f>
        <v>47839539</v>
      </c>
    </row>
    <row r="283" spans="1:17" ht="15.75" customHeight="1" x14ac:dyDescent="0.25">
      <c r="A283" s="4">
        <v>333</v>
      </c>
      <c r="B283" s="4">
        <v>2018</v>
      </c>
      <c r="C283" s="4" t="s">
        <v>18</v>
      </c>
      <c r="D283" s="4" t="s">
        <v>71</v>
      </c>
      <c r="E283" s="6">
        <v>3.8152040913959797</v>
      </c>
      <c r="F283" s="9">
        <v>44936.72</v>
      </c>
      <c r="G283" s="9">
        <v>3626680.09</v>
      </c>
      <c r="M283" s="7"/>
      <c r="N283" s="6">
        <f ca="1">IFERROR(__xludf.DUMMYFUNCTION("""COMPUTED_VALUE"""),3.36078463341182)</f>
        <v>3.3607846334118201</v>
      </c>
      <c r="O283" s="4">
        <f ca="1">IFERROR(__xludf.DUMMYFUNCTION("""COMPUTED_VALUE"""),9132981)</f>
        <v>9132981</v>
      </c>
      <c r="P283" s="4">
        <f ca="1">IFERROR(__xludf.DUMMYFUNCTION("""COMPUTED_VALUE"""),33)</f>
        <v>33</v>
      </c>
      <c r="Q283" s="4">
        <f ca="1">IFERROR(__xludf.DUMMYFUNCTION("""COMPUTED_VALUE"""),47839539)</f>
        <v>47839539</v>
      </c>
    </row>
    <row r="284" spans="1:17" ht="15.75" customHeight="1" x14ac:dyDescent="0.25">
      <c r="A284" s="4">
        <v>333</v>
      </c>
      <c r="B284" s="4">
        <v>2019</v>
      </c>
      <c r="C284" s="4" t="s">
        <v>18</v>
      </c>
      <c r="D284" s="4" t="s">
        <v>71</v>
      </c>
      <c r="E284" s="6">
        <v>3.8305576125235277</v>
      </c>
      <c r="F284" s="9">
        <v>45441.61</v>
      </c>
      <c r="G284" s="9">
        <v>3573543.24</v>
      </c>
      <c r="M284" s="7"/>
      <c r="N284" s="6">
        <f ca="1">IFERROR(__xludf.DUMMYFUNCTION("""COMPUTED_VALUE"""),3.36078463341182)</f>
        <v>3.3607846334118201</v>
      </c>
      <c r="O284" s="4">
        <f ca="1">IFERROR(__xludf.DUMMYFUNCTION("""COMPUTED_VALUE"""),9132981)</f>
        <v>9132981</v>
      </c>
      <c r="P284" s="4">
        <f ca="1">IFERROR(__xludf.DUMMYFUNCTION("""COMPUTED_VALUE"""),33)</f>
        <v>33</v>
      </c>
      <c r="Q284" s="4">
        <f ca="1">IFERROR(__xludf.DUMMYFUNCTION("""COMPUTED_VALUE"""),47839539)</f>
        <v>47839539</v>
      </c>
    </row>
    <row r="285" spans="1:17" ht="15.75" customHeight="1" x14ac:dyDescent="0.25">
      <c r="A285" s="4">
        <v>333</v>
      </c>
      <c r="B285" s="4">
        <v>2020</v>
      </c>
      <c r="C285" s="4" t="s">
        <v>18</v>
      </c>
      <c r="D285" s="4" t="s">
        <v>71</v>
      </c>
      <c r="E285" s="6">
        <v>4.0213663617147466</v>
      </c>
      <c r="F285" s="9">
        <v>45894.95</v>
      </c>
      <c r="G285" s="9">
        <v>3728598.85</v>
      </c>
      <c r="M285" s="7"/>
      <c r="N285" s="6">
        <f ca="1">IFERROR(__xludf.DUMMYFUNCTION("""COMPUTED_VALUE"""),3.36078463341182)</f>
        <v>3.3607846334118201</v>
      </c>
      <c r="O285" s="4">
        <f ca="1">IFERROR(__xludf.DUMMYFUNCTION("""COMPUTED_VALUE"""),9132981)</f>
        <v>9132981</v>
      </c>
      <c r="P285" s="4">
        <f ca="1">IFERROR(__xludf.DUMMYFUNCTION("""COMPUTED_VALUE"""),33)</f>
        <v>33</v>
      </c>
      <c r="Q285" s="4">
        <f ca="1">IFERROR(__xludf.DUMMYFUNCTION("""COMPUTED_VALUE"""),47839539)</f>
        <v>47839539</v>
      </c>
    </row>
    <row r="286" spans="1:17" ht="15.75" customHeight="1" x14ac:dyDescent="0.25">
      <c r="A286" s="4">
        <v>333</v>
      </c>
      <c r="B286" s="4">
        <v>2021</v>
      </c>
      <c r="C286" s="4" t="s">
        <v>18</v>
      </c>
      <c r="D286" s="4" t="s">
        <v>71</v>
      </c>
      <c r="E286" s="6">
        <v>4.1769759621607419</v>
      </c>
      <c r="F286" s="9">
        <v>46415.64</v>
      </c>
      <c r="G286" s="9">
        <v>3686511.12</v>
      </c>
      <c r="M286" s="7"/>
      <c r="N286" s="6">
        <f ca="1">IFERROR(__xludf.DUMMYFUNCTION("""COMPUTED_VALUE"""),3.36078463341182)</f>
        <v>3.3607846334118201</v>
      </c>
      <c r="O286" s="4">
        <f ca="1">IFERROR(__xludf.DUMMYFUNCTION("""COMPUTED_VALUE"""),9132981)</f>
        <v>9132981</v>
      </c>
      <c r="P286" s="4">
        <f ca="1">IFERROR(__xludf.DUMMYFUNCTION("""COMPUTED_VALUE"""),33)</f>
        <v>33</v>
      </c>
      <c r="Q286" s="4">
        <f ca="1">IFERROR(__xludf.DUMMYFUNCTION("""COMPUTED_VALUE"""),47839539)</f>
        <v>47839539</v>
      </c>
    </row>
    <row r="287" spans="1:17" ht="15.75" customHeight="1" x14ac:dyDescent="0.25">
      <c r="A287" s="4">
        <v>333</v>
      </c>
      <c r="B287" s="4">
        <v>2022</v>
      </c>
      <c r="C287" s="4" t="s">
        <v>18</v>
      </c>
      <c r="D287" s="4" t="s">
        <v>71</v>
      </c>
      <c r="E287" s="6">
        <v>3.8967829718145808</v>
      </c>
      <c r="F287" s="9">
        <v>47116.61</v>
      </c>
      <c r="G287" s="9">
        <v>3778053.7</v>
      </c>
      <c r="M287" s="7"/>
      <c r="N287" s="6">
        <f ca="1">IFERROR(__xludf.DUMMYFUNCTION("""COMPUTED_VALUE"""),3.36078463341182)</f>
        <v>3.3607846334118201</v>
      </c>
      <c r="O287" s="4">
        <f ca="1">IFERROR(__xludf.DUMMYFUNCTION("""COMPUTED_VALUE"""),9132981)</f>
        <v>9132981</v>
      </c>
      <c r="P287" s="4">
        <f ca="1">IFERROR(__xludf.DUMMYFUNCTION("""COMPUTED_VALUE"""),33)</f>
        <v>33</v>
      </c>
      <c r="Q287" s="4">
        <f ca="1">IFERROR(__xludf.DUMMYFUNCTION("""COMPUTED_VALUE"""),47839539)</f>
        <v>47839539</v>
      </c>
    </row>
    <row r="288" spans="1:17" ht="15.75" customHeight="1" x14ac:dyDescent="0.25">
      <c r="A288" s="4">
        <v>333</v>
      </c>
      <c r="B288" s="4">
        <v>2023</v>
      </c>
      <c r="C288" s="4" t="s">
        <v>18</v>
      </c>
      <c r="D288" s="4" t="s">
        <v>71</v>
      </c>
      <c r="E288" s="6">
        <v>3.9997519240696628</v>
      </c>
      <c r="F288" s="9">
        <v>47957.68</v>
      </c>
      <c r="G288" s="9">
        <v>3952474.02</v>
      </c>
      <c r="M288" s="7"/>
      <c r="N288" s="6">
        <f ca="1">IFERROR(__xludf.DUMMYFUNCTION("""COMPUTED_VALUE"""),2.85620359702644)</f>
        <v>2.8562035970264401</v>
      </c>
      <c r="O288" s="4">
        <f ca="1">IFERROR(__xludf.DUMMYFUNCTION("""COMPUTED_VALUE"""),2878559)</f>
        <v>2878559</v>
      </c>
      <c r="P288" s="4">
        <f ca="1">IFERROR(__xludf.DUMMYFUNCTION("""COMPUTED_VALUE"""),31)</f>
        <v>31</v>
      </c>
      <c r="Q288" s="4">
        <f ca="1">IFERROR(__xludf.DUMMYFUNCTION("""COMPUTED_VALUE"""),35172414)</f>
        <v>35172414</v>
      </c>
    </row>
    <row r="289" spans="1:17" ht="15.75" customHeight="1" x14ac:dyDescent="0.25">
      <c r="A289" s="4">
        <v>7670</v>
      </c>
      <c r="B289" s="4">
        <v>2017</v>
      </c>
      <c r="C289" s="4" t="s">
        <v>63</v>
      </c>
      <c r="D289" s="4" t="s">
        <v>71</v>
      </c>
      <c r="E289" s="6">
        <v>4.3777285569910571</v>
      </c>
      <c r="F289" s="9">
        <v>24574.05</v>
      </c>
      <c r="G289" s="9">
        <v>852117.6</v>
      </c>
      <c r="M289" s="7"/>
      <c r="N289" s="6">
        <f ca="1">IFERROR(__xludf.DUMMYFUNCTION("""COMPUTED_VALUE"""),2.85620359702644)</f>
        <v>2.8562035970264401</v>
      </c>
      <c r="O289" s="4">
        <f ca="1">IFERROR(__xludf.DUMMYFUNCTION("""COMPUTED_VALUE"""),2878559)</f>
        <v>2878559</v>
      </c>
      <c r="P289" s="4">
        <f ca="1">IFERROR(__xludf.DUMMYFUNCTION("""COMPUTED_VALUE"""),31)</f>
        <v>31</v>
      </c>
      <c r="Q289" s="4">
        <f ca="1">IFERROR(__xludf.DUMMYFUNCTION("""COMPUTED_VALUE"""),35172414)</f>
        <v>35172414</v>
      </c>
    </row>
    <row r="290" spans="1:17" ht="15.75" customHeight="1" x14ac:dyDescent="0.25">
      <c r="A290" s="4">
        <v>7670</v>
      </c>
      <c r="B290" s="4">
        <v>2018</v>
      </c>
      <c r="C290" s="4" t="s">
        <v>63</v>
      </c>
      <c r="D290" s="4" t="s">
        <v>71</v>
      </c>
      <c r="E290" s="6">
        <v>4.4027754052893613</v>
      </c>
      <c r="F290" s="9">
        <v>24840.3</v>
      </c>
      <c r="G290" s="9">
        <v>854495.47</v>
      </c>
      <c r="M290" s="7"/>
      <c r="N290" s="6">
        <f ca="1">IFERROR(__xludf.DUMMYFUNCTION("""COMPUTED_VALUE"""),2.85620359702644)</f>
        <v>2.8562035970264401</v>
      </c>
      <c r="O290" s="4">
        <f ca="1">IFERROR(__xludf.DUMMYFUNCTION("""COMPUTED_VALUE"""),2878559)</f>
        <v>2878559</v>
      </c>
      <c r="P290" s="4">
        <f ca="1">IFERROR(__xludf.DUMMYFUNCTION("""COMPUTED_VALUE"""),31)</f>
        <v>31</v>
      </c>
      <c r="Q290" s="4">
        <f ca="1">IFERROR(__xludf.DUMMYFUNCTION("""COMPUTED_VALUE"""),35172414)</f>
        <v>35172414</v>
      </c>
    </row>
    <row r="291" spans="1:17" ht="15.75" customHeight="1" x14ac:dyDescent="0.25">
      <c r="A291" s="4">
        <v>7670</v>
      </c>
      <c r="B291" s="4">
        <v>2019</v>
      </c>
      <c r="C291" s="4" t="s">
        <v>63</v>
      </c>
      <c r="D291" s="4" t="s">
        <v>71</v>
      </c>
      <c r="E291" s="6">
        <v>4.8648651261269853</v>
      </c>
      <c r="F291" s="9">
        <v>25099.16</v>
      </c>
      <c r="G291" s="9">
        <v>877103.93</v>
      </c>
      <c r="M291" s="7"/>
      <c r="N291" s="6">
        <f ca="1">IFERROR(__xludf.DUMMYFUNCTION("""COMPUTED_VALUE"""),2.85620359702644)</f>
        <v>2.8562035970264401</v>
      </c>
      <c r="O291" s="4">
        <f ca="1">IFERROR(__xludf.DUMMYFUNCTION("""COMPUTED_VALUE"""),2878559)</f>
        <v>2878559</v>
      </c>
      <c r="P291" s="4">
        <f ca="1">IFERROR(__xludf.DUMMYFUNCTION("""COMPUTED_VALUE"""),31)</f>
        <v>31</v>
      </c>
      <c r="Q291" s="4">
        <f ca="1">IFERROR(__xludf.DUMMYFUNCTION("""COMPUTED_VALUE"""),35172414)</f>
        <v>35172414</v>
      </c>
    </row>
    <row r="292" spans="1:17" ht="15.75" customHeight="1" x14ac:dyDescent="0.25">
      <c r="A292" s="4">
        <v>7670</v>
      </c>
      <c r="B292" s="4">
        <v>2020</v>
      </c>
      <c r="C292" s="4" t="s">
        <v>63</v>
      </c>
      <c r="D292" s="4" t="s">
        <v>71</v>
      </c>
      <c r="E292" s="6">
        <v>5</v>
      </c>
      <c r="F292" s="9">
        <v>25547.34</v>
      </c>
      <c r="G292" s="9">
        <v>1051546.92</v>
      </c>
      <c r="M292" s="7"/>
      <c r="N292" s="6">
        <f ca="1">IFERROR(__xludf.DUMMYFUNCTION("""COMPUTED_VALUE"""),2.85620359702644)</f>
        <v>2.8562035970264401</v>
      </c>
      <c r="O292" s="4">
        <f ca="1">IFERROR(__xludf.DUMMYFUNCTION("""COMPUTED_VALUE"""),2878559)</f>
        <v>2878559</v>
      </c>
      <c r="P292" s="4">
        <f ca="1">IFERROR(__xludf.DUMMYFUNCTION("""COMPUTED_VALUE"""),31)</f>
        <v>31</v>
      </c>
      <c r="Q292" s="4">
        <f ca="1">IFERROR(__xludf.DUMMYFUNCTION("""COMPUTED_VALUE"""),35172414)</f>
        <v>35172414</v>
      </c>
    </row>
    <row r="293" spans="1:17" ht="15.75" customHeight="1" x14ac:dyDescent="0.25">
      <c r="A293" s="4">
        <v>7670</v>
      </c>
      <c r="B293" s="4">
        <v>2021</v>
      </c>
      <c r="C293" s="4" t="s">
        <v>63</v>
      </c>
      <c r="D293" s="4" t="s">
        <v>71</v>
      </c>
      <c r="E293" s="6">
        <v>4.8</v>
      </c>
      <c r="F293" s="9">
        <v>26105.279999999999</v>
      </c>
      <c r="G293" s="9">
        <v>945891.62</v>
      </c>
      <c r="M293" s="7"/>
      <c r="N293" s="6">
        <f ca="1">IFERROR(__xludf.DUMMYFUNCTION("""COMPUTED_VALUE"""),2.85620359702644)</f>
        <v>2.8562035970264401</v>
      </c>
      <c r="O293" s="4">
        <f ca="1">IFERROR(__xludf.DUMMYFUNCTION("""COMPUTED_VALUE"""),2878559)</f>
        <v>2878559</v>
      </c>
      <c r="P293" s="4">
        <f ca="1">IFERROR(__xludf.DUMMYFUNCTION("""COMPUTED_VALUE"""),31)</f>
        <v>31</v>
      </c>
      <c r="Q293" s="4">
        <f ca="1">IFERROR(__xludf.DUMMYFUNCTION("""COMPUTED_VALUE"""),35172414)</f>
        <v>35172414</v>
      </c>
    </row>
    <row r="294" spans="1:17" ht="15.75" customHeight="1" x14ac:dyDescent="0.25">
      <c r="A294" s="4">
        <v>7670</v>
      </c>
      <c r="B294" s="4">
        <v>2022</v>
      </c>
      <c r="C294" s="4" t="s">
        <v>63</v>
      </c>
      <c r="D294" s="4" t="s">
        <v>71</v>
      </c>
      <c r="E294" s="6">
        <v>4.7</v>
      </c>
      <c r="F294" s="9">
        <v>26538.3</v>
      </c>
      <c r="G294" s="9">
        <v>1109690.31</v>
      </c>
      <c r="M294" s="7"/>
      <c r="N294" s="6">
        <f ca="1">IFERROR(__xludf.DUMMYFUNCTION("""COMPUTED_VALUE"""),2.85620359702644)</f>
        <v>2.8562035970264401</v>
      </c>
      <c r="O294" s="4">
        <f ca="1">IFERROR(__xludf.DUMMYFUNCTION("""COMPUTED_VALUE"""),2878559)</f>
        <v>2878559</v>
      </c>
      <c r="P294" s="4">
        <f ca="1">IFERROR(__xludf.DUMMYFUNCTION("""COMPUTED_VALUE"""),31)</f>
        <v>31</v>
      </c>
      <c r="Q294" s="4">
        <f ca="1">IFERROR(__xludf.DUMMYFUNCTION("""COMPUTED_VALUE"""),35172414)</f>
        <v>35172414</v>
      </c>
    </row>
    <row r="295" spans="1:17" ht="15.75" customHeight="1" x14ac:dyDescent="0.25">
      <c r="A295" s="4">
        <v>7670</v>
      </c>
      <c r="B295" s="4">
        <v>2023</v>
      </c>
      <c r="C295" s="4" t="s">
        <v>63</v>
      </c>
      <c r="D295" s="4" t="s">
        <v>71</v>
      </c>
      <c r="E295" s="6">
        <v>4.5999999999999996</v>
      </c>
      <c r="F295" s="9">
        <v>27351.200000000001</v>
      </c>
      <c r="G295" s="9">
        <v>1085191.03</v>
      </c>
      <c r="M295" s="7"/>
      <c r="N295" s="6">
        <f ca="1">IFERROR(__xludf.DUMMYFUNCTION("""COMPUTED_VALUE"""),3.1350219770478)</f>
        <v>3.1350219770478001</v>
      </c>
      <c r="O295" s="4">
        <f ca="1">IFERROR(__xludf.DUMMYFUNCTION("""COMPUTED_VALUE"""),4569092)</f>
        <v>4569092</v>
      </c>
      <c r="P295" s="4">
        <f ca="1">IFERROR(__xludf.DUMMYFUNCTION("""COMPUTED_VALUE"""),30)</f>
        <v>30</v>
      </c>
      <c r="Q295" s="4">
        <f ca="1">IFERROR(__xludf.DUMMYFUNCTION("""COMPUTED_VALUE"""),57394560)</f>
        <v>57394560</v>
      </c>
    </row>
    <row r="296" spans="1:17" ht="15.75" customHeight="1" x14ac:dyDescent="0.25">
      <c r="A296" s="4">
        <v>8228</v>
      </c>
      <c r="B296" s="4">
        <v>2017</v>
      </c>
      <c r="C296" s="4" t="s">
        <v>53</v>
      </c>
      <c r="D296" s="4" t="s">
        <v>71</v>
      </c>
      <c r="E296" s="6">
        <v>2.9007915300562646</v>
      </c>
      <c r="F296" s="9">
        <v>79900.740000000005</v>
      </c>
      <c r="G296" s="9">
        <v>671713.28000000003</v>
      </c>
      <c r="M296" s="7"/>
      <c r="N296" s="6">
        <f ca="1">IFERROR(__xludf.DUMMYFUNCTION("""COMPUTED_VALUE"""),3.1350219770478)</f>
        <v>3.1350219770478001</v>
      </c>
      <c r="O296" s="4">
        <f ca="1">IFERROR(__xludf.DUMMYFUNCTION("""COMPUTED_VALUE"""),4569092)</f>
        <v>4569092</v>
      </c>
      <c r="P296" s="4">
        <f ca="1">IFERROR(__xludf.DUMMYFUNCTION("""COMPUTED_VALUE"""),30)</f>
        <v>30</v>
      </c>
      <c r="Q296" s="4">
        <f ca="1">IFERROR(__xludf.DUMMYFUNCTION("""COMPUTED_VALUE"""),57394560)</f>
        <v>57394560</v>
      </c>
    </row>
    <row r="297" spans="1:17" ht="15.75" customHeight="1" x14ac:dyDescent="0.25">
      <c r="A297" s="4">
        <v>8228</v>
      </c>
      <c r="B297" s="4">
        <v>2018</v>
      </c>
      <c r="C297" s="4" t="s">
        <v>53</v>
      </c>
      <c r="D297" s="4" t="s">
        <v>71</v>
      </c>
      <c r="E297" s="6">
        <v>2.6366755696588222</v>
      </c>
      <c r="F297" s="9">
        <v>80081.960000000006</v>
      </c>
      <c r="G297" s="9">
        <v>677571.58</v>
      </c>
      <c r="M297" s="7"/>
      <c r="N297" s="6">
        <f ca="1">IFERROR(__xludf.DUMMYFUNCTION("""COMPUTED_VALUE"""),3.1350219770478)</f>
        <v>3.1350219770478001</v>
      </c>
      <c r="O297" s="4">
        <f ca="1">IFERROR(__xludf.DUMMYFUNCTION("""COMPUTED_VALUE"""),4569092)</f>
        <v>4569092</v>
      </c>
      <c r="P297" s="4">
        <f ca="1">IFERROR(__xludf.DUMMYFUNCTION("""COMPUTED_VALUE"""),30)</f>
        <v>30</v>
      </c>
      <c r="Q297" s="4">
        <f ca="1">IFERROR(__xludf.DUMMYFUNCTION("""COMPUTED_VALUE"""),57394560)</f>
        <v>57394560</v>
      </c>
    </row>
    <row r="298" spans="1:17" ht="15.75" customHeight="1" x14ac:dyDescent="0.25">
      <c r="A298" s="4">
        <v>8228</v>
      </c>
      <c r="B298" s="4">
        <v>2019</v>
      </c>
      <c r="C298" s="4" t="s">
        <v>53</v>
      </c>
      <c r="D298" s="4" t="s">
        <v>71</v>
      </c>
      <c r="E298" s="6">
        <v>2.3859728114887861</v>
      </c>
      <c r="F298" s="9">
        <v>80795.070000000007</v>
      </c>
      <c r="G298" s="9">
        <v>710560.57</v>
      </c>
      <c r="M298" s="7"/>
      <c r="N298" s="6">
        <f ca="1">IFERROR(__xludf.DUMMYFUNCTION("""COMPUTED_VALUE"""),3.1350219770478)</f>
        <v>3.1350219770478001</v>
      </c>
      <c r="O298" s="4">
        <f ca="1">IFERROR(__xludf.DUMMYFUNCTION("""COMPUTED_VALUE"""),4569092)</f>
        <v>4569092</v>
      </c>
      <c r="P298" s="4">
        <f ca="1">IFERROR(__xludf.DUMMYFUNCTION("""COMPUTED_VALUE"""),30)</f>
        <v>30</v>
      </c>
      <c r="Q298" s="4">
        <f ca="1">IFERROR(__xludf.DUMMYFUNCTION("""COMPUTED_VALUE"""),57394560)</f>
        <v>57394560</v>
      </c>
    </row>
    <row r="299" spans="1:17" ht="15.75" customHeight="1" x14ac:dyDescent="0.25">
      <c r="A299" s="4">
        <v>8228</v>
      </c>
      <c r="B299" s="4">
        <v>2020</v>
      </c>
      <c r="C299" s="4" t="s">
        <v>53</v>
      </c>
      <c r="D299" s="4" t="s">
        <v>71</v>
      </c>
      <c r="E299" s="6">
        <v>2.4498947551373105</v>
      </c>
      <c r="F299" s="9">
        <v>81164.83</v>
      </c>
      <c r="G299" s="9">
        <v>636768.24</v>
      </c>
      <c r="M299" s="7"/>
      <c r="N299" s="6">
        <f ca="1">IFERROR(__xludf.DUMMYFUNCTION("""COMPUTED_VALUE"""),3.1350219770478)</f>
        <v>3.1350219770478001</v>
      </c>
      <c r="O299" s="4">
        <f ca="1">IFERROR(__xludf.DUMMYFUNCTION("""COMPUTED_VALUE"""),4569092)</f>
        <v>4569092</v>
      </c>
      <c r="P299" s="4">
        <f ca="1">IFERROR(__xludf.DUMMYFUNCTION("""COMPUTED_VALUE"""),30)</f>
        <v>30</v>
      </c>
      <c r="Q299" s="4">
        <f ca="1">IFERROR(__xludf.DUMMYFUNCTION("""COMPUTED_VALUE"""),57394560)</f>
        <v>57394560</v>
      </c>
    </row>
    <row r="300" spans="1:17" ht="15.75" customHeight="1" x14ac:dyDescent="0.25">
      <c r="A300" s="4">
        <v>8228</v>
      </c>
      <c r="B300" s="4">
        <v>2021</v>
      </c>
      <c r="C300" s="4" t="s">
        <v>53</v>
      </c>
      <c r="D300" s="4" t="s">
        <v>71</v>
      </c>
      <c r="E300" s="6">
        <v>2.4741786397292751</v>
      </c>
      <c r="F300" s="9">
        <v>81688.479999999996</v>
      </c>
      <c r="G300" s="9">
        <v>515085.38</v>
      </c>
      <c r="M300" s="7"/>
      <c r="N300" s="6">
        <f ca="1">IFERROR(__xludf.DUMMYFUNCTION("""COMPUTED_VALUE"""),3.1350219770478)</f>
        <v>3.1350219770478001</v>
      </c>
      <c r="O300" s="4">
        <f ca="1">IFERROR(__xludf.DUMMYFUNCTION("""COMPUTED_VALUE"""),4569092)</f>
        <v>4569092</v>
      </c>
      <c r="P300" s="4">
        <f ca="1">IFERROR(__xludf.DUMMYFUNCTION("""COMPUTED_VALUE"""),30)</f>
        <v>30</v>
      </c>
      <c r="Q300" s="4">
        <f ca="1">IFERROR(__xludf.DUMMYFUNCTION("""COMPUTED_VALUE"""),57394560)</f>
        <v>57394560</v>
      </c>
    </row>
    <row r="301" spans="1:17" ht="15.75" customHeight="1" x14ac:dyDescent="0.25">
      <c r="A301" s="4">
        <v>8228</v>
      </c>
      <c r="B301" s="4">
        <v>2022</v>
      </c>
      <c r="C301" s="4" t="s">
        <v>53</v>
      </c>
      <c r="D301" s="4" t="s">
        <v>71</v>
      </c>
      <c r="E301" s="6">
        <v>2.5843677056031198</v>
      </c>
      <c r="F301" s="9">
        <v>82196.52</v>
      </c>
      <c r="G301" s="9">
        <v>510458.65</v>
      </c>
      <c r="M301" s="7"/>
      <c r="N301" s="6">
        <f ca="1">IFERROR(__xludf.DUMMYFUNCTION("""COMPUTED_VALUE"""),3.1350219770478)</f>
        <v>3.1350219770478001</v>
      </c>
      <c r="O301" s="4">
        <f ca="1">IFERROR(__xludf.DUMMYFUNCTION("""COMPUTED_VALUE"""),4569092)</f>
        <v>4569092</v>
      </c>
      <c r="P301" s="4">
        <f ca="1">IFERROR(__xludf.DUMMYFUNCTION("""COMPUTED_VALUE"""),30)</f>
        <v>30</v>
      </c>
      <c r="Q301" s="4">
        <f ca="1">IFERROR(__xludf.DUMMYFUNCTION("""COMPUTED_VALUE"""),57394560)</f>
        <v>57394560</v>
      </c>
    </row>
    <row r="302" spans="1:17" ht="15.75" customHeight="1" x14ac:dyDescent="0.25">
      <c r="A302" s="4">
        <v>8228</v>
      </c>
      <c r="B302" s="4">
        <v>2023</v>
      </c>
      <c r="C302" s="4" t="s">
        <v>53</v>
      </c>
      <c r="D302" s="4" t="s">
        <v>71</v>
      </c>
      <c r="E302" s="6">
        <v>2.3156786991340175</v>
      </c>
      <c r="F302" s="9">
        <v>83114.350000000006</v>
      </c>
      <c r="G302" s="9">
        <v>321971.88</v>
      </c>
      <c r="M302" s="7"/>
      <c r="N302" s="6">
        <f ca="1">IFERROR(__xludf.DUMMYFUNCTION("""COMPUTED_VALUE"""),4.47102705088069)</f>
        <v>4.4710270508806902</v>
      </c>
      <c r="O302" s="4">
        <f ca="1">IFERROR(__xludf.DUMMYFUNCTION("""COMPUTED_VALUE"""),4325370)</f>
        <v>4325370</v>
      </c>
      <c r="P302" s="4">
        <f ca="1">IFERROR(__xludf.DUMMYFUNCTION("""COMPUTED_VALUE"""),29)</f>
        <v>29</v>
      </c>
      <c r="Q302" s="4">
        <f ca="1">IFERROR(__xludf.DUMMYFUNCTION("""COMPUTED_VALUE"""),43400153)</f>
        <v>43400153</v>
      </c>
    </row>
    <row r="303" spans="1:17" ht="15.75" customHeight="1" x14ac:dyDescent="0.25">
      <c r="A303" s="4">
        <v>3340</v>
      </c>
      <c r="B303" s="4">
        <v>2017</v>
      </c>
      <c r="C303" s="4" t="s">
        <v>62</v>
      </c>
      <c r="D303" s="4" t="s">
        <v>71</v>
      </c>
      <c r="E303" s="6">
        <v>3.5971921230781883</v>
      </c>
      <c r="F303" s="9">
        <v>80723.77</v>
      </c>
      <c r="G303" s="9">
        <v>720281</v>
      </c>
      <c r="M303" s="7"/>
      <c r="N303" s="6">
        <f ca="1">IFERROR(__xludf.DUMMYFUNCTION("""COMPUTED_VALUE"""),4.47102705088069)</f>
        <v>4.4710270508806902</v>
      </c>
      <c r="O303" s="4">
        <f ca="1">IFERROR(__xludf.DUMMYFUNCTION("""COMPUTED_VALUE"""),4325370)</f>
        <v>4325370</v>
      </c>
      <c r="P303" s="4">
        <f ca="1">IFERROR(__xludf.DUMMYFUNCTION("""COMPUTED_VALUE"""),29)</f>
        <v>29</v>
      </c>
      <c r="Q303" s="4">
        <f ca="1">IFERROR(__xludf.DUMMYFUNCTION("""COMPUTED_VALUE"""),43400153)</f>
        <v>43400153</v>
      </c>
    </row>
    <row r="304" spans="1:17" ht="15.75" customHeight="1" x14ac:dyDescent="0.25">
      <c r="A304" s="4">
        <v>3340</v>
      </c>
      <c r="B304" s="4">
        <v>2018</v>
      </c>
      <c r="C304" s="4" t="s">
        <v>62</v>
      </c>
      <c r="D304" s="4" t="s">
        <v>71</v>
      </c>
      <c r="E304" s="6">
        <v>3.4902226487975705</v>
      </c>
      <c r="F304" s="9">
        <v>81591.399999999994</v>
      </c>
      <c r="G304" s="9">
        <v>735161.52</v>
      </c>
      <c r="M304" s="7"/>
      <c r="N304" s="6">
        <f ca="1">IFERROR(__xludf.DUMMYFUNCTION("""COMPUTED_VALUE"""),4.47102705088069)</f>
        <v>4.4710270508806902</v>
      </c>
      <c r="O304" s="4">
        <f ca="1">IFERROR(__xludf.DUMMYFUNCTION("""COMPUTED_VALUE"""),4325370)</f>
        <v>4325370</v>
      </c>
      <c r="P304" s="4">
        <f ca="1">IFERROR(__xludf.DUMMYFUNCTION("""COMPUTED_VALUE"""),29)</f>
        <v>29</v>
      </c>
      <c r="Q304" s="4">
        <f ca="1">IFERROR(__xludf.DUMMYFUNCTION("""COMPUTED_VALUE"""),43400153)</f>
        <v>43400153</v>
      </c>
    </row>
    <row r="305" spans="1:17" ht="15.75" customHeight="1" x14ac:dyDescent="0.25">
      <c r="A305" s="4">
        <v>3340</v>
      </c>
      <c r="B305" s="4">
        <v>2019</v>
      </c>
      <c r="C305" s="4" t="s">
        <v>62</v>
      </c>
      <c r="D305" s="4" t="s">
        <v>71</v>
      </c>
      <c r="E305" s="6">
        <v>3.2607103681550984</v>
      </c>
      <c r="F305" s="9">
        <v>82381</v>
      </c>
      <c r="G305" s="9">
        <v>597720.91</v>
      </c>
      <c r="M305" s="7"/>
      <c r="N305" s="6">
        <f ca="1">IFERROR(__xludf.DUMMYFUNCTION("""COMPUTED_VALUE"""),4.47102705088069)</f>
        <v>4.4710270508806902</v>
      </c>
      <c r="O305" s="4">
        <f ca="1">IFERROR(__xludf.DUMMYFUNCTION("""COMPUTED_VALUE"""),4325370)</f>
        <v>4325370</v>
      </c>
      <c r="P305" s="4">
        <f ca="1">IFERROR(__xludf.DUMMYFUNCTION("""COMPUTED_VALUE"""),29)</f>
        <v>29</v>
      </c>
      <c r="Q305" s="4">
        <f ca="1">IFERROR(__xludf.DUMMYFUNCTION("""COMPUTED_VALUE"""),43400153)</f>
        <v>43400153</v>
      </c>
    </row>
    <row r="306" spans="1:17" ht="15.75" customHeight="1" x14ac:dyDescent="0.25">
      <c r="A306" s="4">
        <v>3340</v>
      </c>
      <c r="B306" s="4">
        <v>2020</v>
      </c>
      <c r="C306" s="4" t="s">
        <v>62</v>
      </c>
      <c r="D306" s="4" t="s">
        <v>71</v>
      </c>
      <c r="E306" s="6">
        <v>3.1801642956716916</v>
      </c>
      <c r="F306" s="9">
        <v>83048.94</v>
      </c>
      <c r="G306" s="9">
        <v>691563.86</v>
      </c>
      <c r="M306" s="7"/>
      <c r="N306" s="6">
        <f ca="1">IFERROR(__xludf.DUMMYFUNCTION("""COMPUTED_VALUE"""),4.47102705088069)</f>
        <v>4.4710270508806902</v>
      </c>
      <c r="O306" s="4">
        <f ca="1">IFERROR(__xludf.DUMMYFUNCTION("""COMPUTED_VALUE"""),4325370)</f>
        <v>4325370</v>
      </c>
      <c r="P306" s="4">
        <f ca="1">IFERROR(__xludf.DUMMYFUNCTION("""COMPUTED_VALUE"""),29)</f>
        <v>29</v>
      </c>
      <c r="Q306" s="4">
        <f ca="1">IFERROR(__xludf.DUMMYFUNCTION("""COMPUTED_VALUE"""),43400153)</f>
        <v>43400153</v>
      </c>
    </row>
    <row r="307" spans="1:17" ht="15.75" customHeight="1" x14ac:dyDescent="0.25">
      <c r="A307" s="4">
        <v>3340</v>
      </c>
      <c r="B307" s="4">
        <v>2021</v>
      </c>
      <c r="C307" s="4" t="s">
        <v>62</v>
      </c>
      <c r="D307" s="4" t="s">
        <v>71</v>
      </c>
      <c r="E307" s="6">
        <v>3.3270230021546991</v>
      </c>
      <c r="F307" s="9">
        <v>83669.09</v>
      </c>
      <c r="G307" s="9">
        <v>634441.6</v>
      </c>
      <c r="M307" s="7"/>
      <c r="N307" s="6">
        <f ca="1">IFERROR(__xludf.DUMMYFUNCTION("""COMPUTED_VALUE"""),4.47102705088069)</f>
        <v>4.4710270508806902</v>
      </c>
      <c r="O307" s="4">
        <f ca="1">IFERROR(__xludf.DUMMYFUNCTION("""COMPUTED_VALUE"""),4325370)</f>
        <v>4325370</v>
      </c>
      <c r="P307" s="4">
        <f ca="1">IFERROR(__xludf.DUMMYFUNCTION("""COMPUTED_VALUE"""),29)</f>
        <v>29</v>
      </c>
      <c r="Q307" s="4">
        <f ca="1">IFERROR(__xludf.DUMMYFUNCTION("""COMPUTED_VALUE"""),43400153)</f>
        <v>43400153</v>
      </c>
    </row>
    <row r="308" spans="1:17" ht="15.75" customHeight="1" x14ac:dyDescent="0.25">
      <c r="A308" s="4">
        <v>3340</v>
      </c>
      <c r="B308" s="4">
        <v>2022</v>
      </c>
      <c r="C308" s="4" t="s">
        <v>62</v>
      </c>
      <c r="D308" s="4" t="s">
        <v>71</v>
      </c>
      <c r="E308" s="6">
        <v>3.0112717013489343</v>
      </c>
      <c r="F308" s="9">
        <v>83893.28</v>
      </c>
      <c r="G308" s="9">
        <v>798920.31</v>
      </c>
      <c r="M308" s="7"/>
      <c r="N308" s="6">
        <f ca="1">IFERROR(__xludf.DUMMYFUNCTION("""COMPUTED_VALUE"""),4.47102705088069)</f>
        <v>4.4710270508806902</v>
      </c>
      <c r="O308" s="4">
        <f ca="1">IFERROR(__xludf.DUMMYFUNCTION("""COMPUTED_VALUE"""),4325370)</f>
        <v>4325370</v>
      </c>
      <c r="P308" s="4">
        <f ca="1">IFERROR(__xludf.DUMMYFUNCTION("""COMPUTED_VALUE"""),29)</f>
        <v>29</v>
      </c>
      <c r="Q308" s="4">
        <f ca="1">IFERROR(__xludf.DUMMYFUNCTION("""COMPUTED_VALUE"""),43400153)</f>
        <v>43400153</v>
      </c>
    </row>
    <row r="309" spans="1:17" ht="15.75" customHeight="1" x14ac:dyDescent="0.25">
      <c r="A309" s="4">
        <v>3340</v>
      </c>
      <c r="B309" s="4">
        <v>2023</v>
      </c>
      <c r="C309" s="4" t="s">
        <v>62</v>
      </c>
      <c r="D309" s="4" t="s">
        <v>71</v>
      </c>
      <c r="E309" s="6">
        <v>3.2616327133325171</v>
      </c>
      <c r="F309" s="9">
        <v>84087.02</v>
      </c>
      <c r="G309" s="9">
        <v>626955.68000000005</v>
      </c>
      <c r="M309" s="7"/>
      <c r="N309" s="6">
        <f ca="1">IFERROR(__xludf.DUMMYFUNCTION("""COMPUTED_VALUE"""),4.03607708091833)</f>
        <v>4.0360770809183304</v>
      </c>
      <c r="O309" s="4">
        <f ca="1">IFERROR(__xludf.DUMMYFUNCTION("""COMPUTED_VALUE"""),3762767)</f>
        <v>3762767</v>
      </c>
      <c r="P309" s="4">
        <f ca="1">IFERROR(__xludf.DUMMYFUNCTION("""COMPUTED_VALUE"""),28)</f>
        <v>28</v>
      </c>
      <c r="Q309" s="4">
        <f ca="1">IFERROR(__xludf.DUMMYFUNCTION("""COMPUTED_VALUE"""),36332184)</f>
        <v>36332184</v>
      </c>
    </row>
    <row r="310" spans="1:17" ht="15.75" customHeight="1" x14ac:dyDescent="0.25">
      <c r="A310" s="4">
        <v>7160</v>
      </c>
      <c r="B310" s="4">
        <v>2017</v>
      </c>
      <c r="C310" s="4" t="s">
        <v>58</v>
      </c>
      <c r="D310" s="4" t="s">
        <v>72</v>
      </c>
      <c r="E310" s="6">
        <v>2.9906708864801694</v>
      </c>
      <c r="F310" s="9">
        <v>83054.009999999995</v>
      </c>
      <c r="G310" s="9">
        <v>1045131.92</v>
      </c>
      <c r="M310" s="7"/>
      <c r="N310" s="6">
        <f ca="1">IFERROR(__xludf.DUMMYFUNCTION("""COMPUTED_VALUE"""),4.03607708091833)</f>
        <v>4.0360770809183304</v>
      </c>
      <c r="O310" s="4">
        <f ca="1">IFERROR(__xludf.DUMMYFUNCTION("""COMPUTED_VALUE"""),3762767)</f>
        <v>3762767</v>
      </c>
      <c r="P310" s="4">
        <f ca="1">IFERROR(__xludf.DUMMYFUNCTION("""COMPUTED_VALUE"""),28)</f>
        <v>28</v>
      </c>
      <c r="Q310" s="4">
        <f ca="1">IFERROR(__xludf.DUMMYFUNCTION("""COMPUTED_VALUE"""),36332184)</f>
        <v>36332184</v>
      </c>
    </row>
    <row r="311" spans="1:17" ht="15.75" customHeight="1" x14ac:dyDescent="0.25">
      <c r="A311" s="4">
        <v>7160</v>
      </c>
      <c r="B311" s="4">
        <v>2018</v>
      </c>
      <c r="C311" s="4" t="s">
        <v>58</v>
      </c>
      <c r="D311" s="4" t="s">
        <v>72</v>
      </c>
      <c r="E311" s="6">
        <v>2.9015793750599617</v>
      </c>
      <c r="F311" s="9">
        <v>83837.88</v>
      </c>
      <c r="G311" s="9">
        <v>1061902.07</v>
      </c>
      <c r="M311" s="7"/>
      <c r="N311" s="6">
        <f ca="1">IFERROR(__xludf.DUMMYFUNCTION("""COMPUTED_VALUE"""),4.03607708091833)</f>
        <v>4.0360770809183304</v>
      </c>
      <c r="O311" s="4">
        <f ca="1">IFERROR(__xludf.DUMMYFUNCTION("""COMPUTED_VALUE"""),3762767)</f>
        <v>3762767</v>
      </c>
      <c r="P311" s="4">
        <f ca="1">IFERROR(__xludf.DUMMYFUNCTION("""COMPUTED_VALUE"""),28)</f>
        <v>28</v>
      </c>
      <c r="Q311" s="4">
        <f ca="1">IFERROR(__xludf.DUMMYFUNCTION("""COMPUTED_VALUE"""),36332184)</f>
        <v>36332184</v>
      </c>
    </row>
    <row r="312" spans="1:17" ht="15.75" customHeight="1" x14ac:dyDescent="0.25">
      <c r="A312" s="4">
        <v>7160</v>
      </c>
      <c r="B312" s="4">
        <v>2019</v>
      </c>
      <c r="C312" s="4" t="s">
        <v>58</v>
      </c>
      <c r="D312" s="4" t="s">
        <v>72</v>
      </c>
      <c r="E312" s="6">
        <v>2.8217650364534306</v>
      </c>
      <c r="F312" s="9">
        <v>84622.95</v>
      </c>
      <c r="G312" s="9">
        <v>917688.72</v>
      </c>
      <c r="M312" s="7"/>
      <c r="N312" s="6">
        <f ca="1">IFERROR(__xludf.DUMMYFUNCTION("""COMPUTED_VALUE"""),4.03607708091833)</f>
        <v>4.0360770809183304</v>
      </c>
      <c r="O312" s="4">
        <f ca="1">IFERROR(__xludf.DUMMYFUNCTION("""COMPUTED_VALUE"""),3762767)</f>
        <v>3762767</v>
      </c>
      <c r="P312" s="4">
        <f ca="1">IFERROR(__xludf.DUMMYFUNCTION("""COMPUTED_VALUE"""),28)</f>
        <v>28</v>
      </c>
      <c r="Q312" s="4">
        <f ca="1">IFERROR(__xludf.DUMMYFUNCTION("""COMPUTED_VALUE"""),36332184)</f>
        <v>36332184</v>
      </c>
    </row>
    <row r="313" spans="1:17" ht="15.75" customHeight="1" x14ac:dyDescent="0.25">
      <c r="A313" s="4">
        <v>7160</v>
      </c>
      <c r="B313" s="4">
        <v>2020</v>
      </c>
      <c r="C313" s="4" t="s">
        <v>58</v>
      </c>
      <c r="D313" s="4" t="s">
        <v>72</v>
      </c>
      <c r="E313" s="6">
        <v>2.4997725187773967</v>
      </c>
      <c r="F313" s="9">
        <v>84830.85</v>
      </c>
      <c r="G313" s="9">
        <v>1061196.27</v>
      </c>
      <c r="M313" s="7"/>
      <c r="N313" s="6">
        <f ca="1">IFERROR(__xludf.DUMMYFUNCTION("""COMPUTED_VALUE"""),4.03607708091833)</f>
        <v>4.0360770809183304</v>
      </c>
      <c r="O313" s="4">
        <f ca="1">IFERROR(__xludf.DUMMYFUNCTION("""COMPUTED_VALUE"""),3762767)</f>
        <v>3762767</v>
      </c>
      <c r="P313" s="4">
        <f ca="1">IFERROR(__xludf.DUMMYFUNCTION("""COMPUTED_VALUE"""),28)</f>
        <v>28</v>
      </c>
      <c r="Q313" s="4">
        <f ca="1">IFERROR(__xludf.DUMMYFUNCTION("""COMPUTED_VALUE"""),36332184)</f>
        <v>36332184</v>
      </c>
    </row>
    <row r="314" spans="1:17" ht="15.75" customHeight="1" x14ac:dyDescent="0.25">
      <c r="A314" s="4">
        <v>7160</v>
      </c>
      <c r="B314" s="4">
        <v>2021</v>
      </c>
      <c r="C314" s="4" t="s">
        <v>58</v>
      </c>
      <c r="D314" s="4" t="s">
        <v>72</v>
      </c>
      <c r="E314" s="6">
        <v>2.3962847229531681</v>
      </c>
      <c r="F314" s="9">
        <v>85383.31</v>
      </c>
      <c r="G314" s="9">
        <v>1075759.8999999999</v>
      </c>
      <c r="M314" s="7"/>
      <c r="N314" s="6">
        <f ca="1">IFERROR(__xludf.DUMMYFUNCTION("""COMPUTED_VALUE"""),4.03607708091833)</f>
        <v>4.0360770809183304</v>
      </c>
      <c r="O314" s="4">
        <f ca="1">IFERROR(__xludf.DUMMYFUNCTION("""COMPUTED_VALUE"""),3762767)</f>
        <v>3762767</v>
      </c>
      <c r="P314" s="4">
        <f ca="1">IFERROR(__xludf.DUMMYFUNCTION("""COMPUTED_VALUE"""),28)</f>
        <v>28</v>
      </c>
      <c r="Q314" s="4">
        <f ca="1">IFERROR(__xludf.DUMMYFUNCTION("""COMPUTED_VALUE"""),36332184)</f>
        <v>36332184</v>
      </c>
    </row>
    <row r="315" spans="1:17" ht="15.75" customHeight="1" x14ac:dyDescent="0.25">
      <c r="A315" s="4">
        <v>7160</v>
      </c>
      <c r="B315" s="4">
        <v>2022</v>
      </c>
      <c r="C315" s="4" t="s">
        <v>58</v>
      </c>
      <c r="D315" s="4" t="s">
        <v>72</v>
      </c>
      <c r="E315" s="6">
        <v>2.8782324526691334</v>
      </c>
      <c r="F315" s="9">
        <v>85973.28</v>
      </c>
      <c r="G315" s="9">
        <v>1119972.23</v>
      </c>
      <c r="M315" s="7"/>
      <c r="N315" s="6">
        <f ca="1">IFERROR(__xludf.DUMMYFUNCTION("""COMPUTED_VALUE"""),4.03607708091833)</f>
        <v>4.0360770809183304</v>
      </c>
      <c r="O315" s="4">
        <f ca="1">IFERROR(__xludf.DUMMYFUNCTION("""COMPUTED_VALUE"""),3762767)</f>
        <v>3762767</v>
      </c>
      <c r="P315" s="4">
        <f ca="1">IFERROR(__xludf.DUMMYFUNCTION("""COMPUTED_VALUE"""),28)</f>
        <v>28</v>
      </c>
      <c r="Q315" s="4">
        <f ca="1">IFERROR(__xludf.DUMMYFUNCTION("""COMPUTED_VALUE"""),36332184)</f>
        <v>36332184</v>
      </c>
    </row>
    <row r="316" spans="1:17" ht="15.75" customHeight="1" x14ac:dyDescent="0.25">
      <c r="A316" s="4">
        <v>7160</v>
      </c>
      <c r="B316" s="4">
        <v>2023</v>
      </c>
      <c r="C316" s="4" t="s">
        <v>58</v>
      </c>
      <c r="D316" s="4" t="s">
        <v>72</v>
      </c>
      <c r="E316" s="6">
        <v>3.0916791670864203</v>
      </c>
      <c r="F316" s="9">
        <v>86446.52</v>
      </c>
      <c r="G316" s="9">
        <v>1075825.56</v>
      </c>
      <c r="M316" s="7"/>
      <c r="N316" s="6">
        <f ca="1">IFERROR(__xludf.DUMMYFUNCTION("""COMPUTED_VALUE"""),3.0410461683719)</f>
        <v>3.0410461683719001</v>
      </c>
      <c r="O316" s="4">
        <f ca="1">IFERROR(__xludf.DUMMYFUNCTION("""COMPUTED_VALUE"""),9563087)</f>
        <v>9563087</v>
      </c>
      <c r="P316" s="4">
        <f ca="1">IFERROR(__xludf.DUMMYFUNCTION("""COMPUTED_VALUE"""),27)</f>
        <v>27</v>
      </c>
      <c r="Q316" s="4">
        <f ca="1">IFERROR(__xludf.DUMMYFUNCTION("""COMPUTED_VALUE"""),53354376)</f>
        <v>53354376</v>
      </c>
    </row>
    <row r="317" spans="1:17" ht="15.75" customHeight="1" x14ac:dyDescent="0.25">
      <c r="A317" s="4">
        <v>2365</v>
      </c>
      <c r="B317" s="4">
        <v>2017</v>
      </c>
      <c r="C317" s="4" t="s">
        <v>12</v>
      </c>
      <c r="D317" s="4" t="s">
        <v>71</v>
      </c>
      <c r="E317" s="6">
        <v>3.083228776757184</v>
      </c>
      <c r="F317" s="9">
        <v>97259.839999999997</v>
      </c>
      <c r="G317" s="9">
        <v>2998413.31</v>
      </c>
      <c r="M317" s="7"/>
      <c r="N317" s="6">
        <f ca="1">IFERROR(__xludf.DUMMYFUNCTION("""COMPUTED_VALUE"""),3.0410461683719)</f>
        <v>3.0410461683719001</v>
      </c>
      <c r="O317" s="4">
        <f ca="1">IFERROR(__xludf.DUMMYFUNCTION("""COMPUTED_VALUE"""),9563087)</f>
        <v>9563087</v>
      </c>
      <c r="P317" s="4">
        <f ca="1">IFERROR(__xludf.DUMMYFUNCTION("""COMPUTED_VALUE"""),27)</f>
        <v>27</v>
      </c>
      <c r="Q317" s="4">
        <f ca="1">IFERROR(__xludf.DUMMYFUNCTION("""COMPUTED_VALUE"""),53354376)</f>
        <v>53354376</v>
      </c>
    </row>
    <row r="318" spans="1:17" ht="15.75" customHeight="1" x14ac:dyDescent="0.25">
      <c r="A318" s="4">
        <v>2365</v>
      </c>
      <c r="B318" s="4">
        <v>2018</v>
      </c>
      <c r="C318" s="4" t="s">
        <v>12</v>
      </c>
      <c r="D318" s="4" t="s">
        <v>71</v>
      </c>
      <c r="E318" s="6">
        <v>3.3361603619003271</v>
      </c>
      <c r="F318" s="9">
        <v>97885.31</v>
      </c>
      <c r="G318" s="9">
        <v>3007990.53</v>
      </c>
      <c r="M318" s="7"/>
      <c r="N318" s="6">
        <f ca="1">IFERROR(__xludf.DUMMYFUNCTION("""COMPUTED_VALUE"""),3.0410461683719)</f>
        <v>3.0410461683719001</v>
      </c>
      <c r="O318" s="4">
        <f ca="1">IFERROR(__xludf.DUMMYFUNCTION("""COMPUTED_VALUE"""),9563087)</f>
        <v>9563087</v>
      </c>
      <c r="P318" s="4">
        <f ca="1">IFERROR(__xludf.DUMMYFUNCTION("""COMPUTED_VALUE"""),27)</f>
        <v>27</v>
      </c>
      <c r="Q318" s="4">
        <f ca="1">IFERROR(__xludf.DUMMYFUNCTION("""COMPUTED_VALUE"""),53354376)</f>
        <v>53354376</v>
      </c>
    </row>
    <row r="319" spans="1:17" ht="15.75" customHeight="1" x14ac:dyDescent="0.25">
      <c r="A319" s="4">
        <v>2365</v>
      </c>
      <c r="B319" s="4">
        <v>2019</v>
      </c>
      <c r="C319" s="4" t="s">
        <v>12</v>
      </c>
      <c r="D319" s="4" t="s">
        <v>71</v>
      </c>
      <c r="E319" s="6">
        <v>3.2907420074595439</v>
      </c>
      <c r="F319" s="9">
        <v>98601.12</v>
      </c>
      <c r="G319" s="9">
        <v>2890405.44</v>
      </c>
      <c r="M319" s="7"/>
      <c r="N319" s="6">
        <f ca="1">IFERROR(__xludf.DUMMYFUNCTION("""COMPUTED_VALUE"""),3.0410461683719)</f>
        <v>3.0410461683719001</v>
      </c>
      <c r="O319" s="4">
        <f ca="1">IFERROR(__xludf.DUMMYFUNCTION("""COMPUTED_VALUE"""),9563087)</f>
        <v>9563087</v>
      </c>
      <c r="P319" s="4">
        <f ca="1">IFERROR(__xludf.DUMMYFUNCTION("""COMPUTED_VALUE"""),27)</f>
        <v>27</v>
      </c>
      <c r="Q319" s="4">
        <f ca="1">IFERROR(__xludf.DUMMYFUNCTION("""COMPUTED_VALUE"""),53354376)</f>
        <v>53354376</v>
      </c>
    </row>
    <row r="320" spans="1:17" ht="15.75" customHeight="1" x14ac:dyDescent="0.25">
      <c r="A320" s="4">
        <v>2365</v>
      </c>
      <c r="B320" s="4">
        <v>2020</v>
      </c>
      <c r="C320" s="4" t="s">
        <v>12</v>
      </c>
      <c r="D320" s="4" t="s">
        <v>71</v>
      </c>
      <c r="E320" s="6">
        <v>3.2328210013059175</v>
      </c>
      <c r="F320" s="9">
        <v>99213.9</v>
      </c>
      <c r="G320" s="9">
        <v>2982722.43</v>
      </c>
      <c r="M320" s="7"/>
      <c r="N320" s="6">
        <f ca="1">IFERROR(__xludf.DUMMYFUNCTION("""COMPUTED_VALUE"""),3.0410461683719)</f>
        <v>3.0410461683719001</v>
      </c>
      <c r="O320" s="4">
        <f ca="1">IFERROR(__xludf.DUMMYFUNCTION("""COMPUTED_VALUE"""),9563087)</f>
        <v>9563087</v>
      </c>
      <c r="P320" s="4">
        <f ca="1">IFERROR(__xludf.DUMMYFUNCTION("""COMPUTED_VALUE"""),27)</f>
        <v>27</v>
      </c>
      <c r="Q320" s="4">
        <f ca="1">IFERROR(__xludf.DUMMYFUNCTION("""COMPUTED_VALUE"""),53354376)</f>
        <v>53354376</v>
      </c>
    </row>
    <row r="321" spans="1:17" ht="15.75" customHeight="1" x14ac:dyDescent="0.25">
      <c r="A321" s="4">
        <v>2365</v>
      </c>
      <c r="B321" s="4">
        <v>2021</v>
      </c>
      <c r="C321" s="4" t="s">
        <v>12</v>
      </c>
      <c r="D321" s="4" t="s">
        <v>71</v>
      </c>
      <c r="E321" s="6">
        <v>3.4023305825893502</v>
      </c>
      <c r="F321" s="9">
        <v>99330.58</v>
      </c>
      <c r="G321" s="9">
        <v>2876047.05</v>
      </c>
      <c r="M321" s="7"/>
      <c r="N321" s="6">
        <f ca="1">IFERROR(__xludf.DUMMYFUNCTION("""COMPUTED_VALUE"""),3.0410461683719)</f>
        <v>3.0410461683719001</v>
      </c>
      <c r="O321" s="4">
        <f ca="1">IFERROR(__xludf.DUMMYFUNCTION("""COMPUTED_VALUE"""),9563087)</f>
        <v>9563087</v>
      </c>
      <c r="P321" s="4">
        <f ca="1">IFERROR(__xludf.DUMMYFUNCTION("""COMPUTED_VALUE"""),27)</f>
        <v>27</v>
      </c>
      <c r="Q321" s="4">
        <f ca="1">IFERROR(__xludf.DUMMYFUNCTION("""COMPUTED_VALUE"""),53354376)</f>
        <v>53354376</v>
      </c>
    </row>
    <row r="322" spans="1:17" ht="15.75" customHeight="1" x14ac:dyDescent="0.25">
      <c r="A322" s="4">
        <v>2365</v>
      </c>
      <c r="B322" s="4">
        <v>2022</v>
      </c>
      <c r="C322" s="4" t="s">
        <v>12</v>
      </c>
      <c r="D322" s="4" t="s">
        <v>71</v>
      </c>
      <c r="E322" s="6">
        <v>3.0539371434153493</v>
      </c>
      <c r="F322" s="9">
        <v>100038.29</v>
      </c>
      <c r="G322" s="9">
        <v>2859118.36</v>
      </c>
      <c r="M322" s="7"/>
      <c r="N322" s="6">
        <f ca="1">IFERROR(__xludf.DUMMYFUNCTION("""COMPUTED_VALUE"""),3.0410461683719)</f>
        <v>3.0410461683719001</v>
      </c>
      <c r="O322" s="4">
        <f ca="1">IFERROR(__xludf.DUMMYFUNCTION("""COMPUTED_VALUE"""),9563087)</f>
        <v>9563087</v>
      </c>
      <c r="P322" s="4">
        <f ca="1">IFERROR(__xludf.DUMMYFUNCTION("""COMPUTED_VALUE"""),27)</f>
        <v>27</v>
      </c>
      <c r="Q322" s="4">
        <f ca="1">IFERROR(__xludf.DUMMYFUNCTION("""COMPUTED_VALUE"""),53354376)</f>
        <v>53354376</v>
      </c>
    </row>
    <row r="323" spans="1:17" ht="15.75" customHeight="1" x14ac:dyDescent="0.25">
      <c r="A323" s="4">
        <v>2365</v>
      </c>
      <c r="B323" s="4">
        <v>2023</v>
      </c>
      <c r="C323" s="4" t="s">
        <v>12</v>
      </c>
      <c r="D323" s="4" t="s">
        <v>71</v>
      </c>
      <c r="E323" s="6">
        <v>2.9695204850234198</v>
      </c>
      <c r="F323" s="9">
        <v>100912.91</v>
      </c>
      <c r="G323" s="9">
        <v>3033700.45</v>
      </c>
      <c r="M323" s="7"/>
      <c r="N323" s="6">
        <f ca="1">IFERROR(__xludf.DUMMYFUNCTION("""COMPUTED_VALUE"""),2.97709374122864)</f>
        <v>2.9770937412286398</v>
      </c>
      <c r="O323" s="4">
        <f ca="1">IFERROR(__xludf.DUMMYFUNCTION("""COMPUTED_VALUE"""),8801928)</f>
        <v>8801928</v>
      </c>
      <c r="P323" s="4">
        <f ca="1">IFERROR(__xludf.DUMMYFUNCTION("""COMPUTED_VALUE"""),25)</f>
        <v>25</v>
      </c>
      <c r="Q323" s="4">
        <f ca="1">IFERROR(__xludf.DUMMYFUNCTION("""COMPUTED_VALUE"""),32748400)</f>
        <v>32748400</v>
      </c>
    </row>
    <row r="324" spans="1:17" ht="15.75" customHeight="1" x14ac:dyDescent="0.25">
      <c r="A324" s="4">
        <v>932</v>
      </c>
      <c r="B324" s="4">
        <v>2017</v>
      </c>
      <c r="C324" s="4" t="s">
        <v>44</v>
      </c>
      <c r="D324" s="4" t="s">
        <v>10</v>
      </c>
      <c r="E324" s="6">
        <v>2.7789596348772676</v>
      </c>
      <c r="F324" s="9">
        <v>38358.230000000003</v>
      </c>
      <c r="G324" s="9">
        <v>891964.88</v>
      </c>
      <c r="M324" s="7"/>
      <c r="N324" s="6">
        <f ca="1">IFERROR(__xludf.DUMMYFUNCTION("""COMPUTED_VALUE"""),2.97709374122864)</f>
        <v>2.9770937412286398</v>
      </c>
      <c r="O324" s="4">
        <f ca="1">IFERROR(__xludf.DUMMYFUNCTION("""COMPUTED_VALUE"""),8801928)</f>
        <v>8801928</v>
      </c>
      <c r="P324" s="4">
        <f ca="1">IFERROR(__xludf.DUMMYFUNCTION("""COMPUTED_VALUE"""),25)</f>
        <v>25</v>
      </c>
      <c r="Q324" s="4">
        <f ca="1">IFERROR(__xludf.DUMMYFUNCTION("""COMPUTED_VALUE"""),32748400)</f>
        <v>32748400</v>
      </c>
    </row>
    <row r="325" spans="1:17" ht="15.75" customHeight="1" x14ac:dyDescent="0.25">
      <c r="A325" s="4">
        <v>932</v>
      </c>
      <c r="B325" s="4">
        <v>2018</v>
      </c>
      <c r="C325" s="4" t="s">
        <v>44</v>
      </c>
      <c r="D325" s="4" t="s">
        <v>10</v>
      </c>
      <c r="E325" s="6">
        <v>2.8469183174727162</v>
      </c>
      <c r="F325" s="9">
        <v>39252.85</v>
      </c>
      <c r="G325" s="9">
        <v>890668.38</v>
      </c>
      <c r="M325" s="7"/>
      <c r="N325" s="6">
        <f ca="1">IFERROR(__xludf.DUMMYFUNCTION("""COMPUTED_VALUE"""),2.97709374122864)</f>
        <v>2.9770937412286398</v>
      </c>
      <c r="O325" s="4">
        <f ca="1">IFERROR(__xludf.DUMMYFUNCTION("""COMPUTED_VALUE"""),8801928)</f>
        <v>8801928</v>
      </c>
      <c r="P325" s="4">
        <f ca="1">IFERROR(__xludf.DUMMYFUNCTION("""COMPUTED_VALUE"""),25)</f>
        <v>25</v>
      </c>
      <c r="Q325" s="4">
        <f ca="1">IFERROR(__xludf.DUMMYFUNCTION("""COMPUTED_VALUE"""),32748400)</f>
        <v>32748400</v>
      </c>
    </row>
    <row r="326" spans="1:17" ht="15.75" customHeight="1" x14ac:dyDescent="0.25">
      <c r="A326" s="4">
        <v>932</v>
      </c>
      <c r="B326" s="4">
        <v>2019</v>
      </c>
      <c r="C326" s="4" t="s">
        <v>44</v>
      </c>
      <c r="D326" s="4" t="s">
        <v>10</v>
      </c>
      <c r="E326" s="6">
        <v>3.180918217100777</v>
      </c>
      <c r="F326" s="9">
        <v>39918.57</v>
      </c>
      <c r="G326" s="9">
        <v>1055032.1299999999</v>
      </c>
      <c r="M326" s="7"/>
      <c r="N326" s="6">
        <f ca="1">IFERROR(__xludf.DUMMYFUNCTION("""COMPUTED_VALUE"""),2.97709374122864)</f>
        <v>2.9770937412286398</v>
      </c>
      <c r="O326" s="4">
        <f ca="1">IFERROR(__xludf.DUMMYFUNCTION("""COMPUTED_VALUE"""),8801928)</f>
        <v>8801928</v>
      </c>
      <c r="P326" s="4">
        <f ca="1">IFERROR(__xludf.DUMMYFUNCTION("""COMPUTED_VALUE"""),25)</f>
        <v>25</v>
      </c>
      <c r="Q326" s="4">
        <f ca="1">IFERROR(__xludf.DUMMYFUNCTION("""COMPUTED_VALUE"""),32748400)</f>
        <v>32748400</v>
      </c>
    </row>
    <row r="327" spans="1:17" ht="15.75" customHeight="1" x14ac:dyDescent="0.25">
      <c r="A327" s="4">
        <v>932</v>
      </c>
      <c r="B327" s="4">
        <v>2020</v>
      </c>
      <c r="C327" s="4" t="s">
        <v>44</v>
      </c>
      <c r="D327" s="4" t="s">
        <v>10</v>
      </c>
      <c r="E327" s="6">
        <v>3.032190921936555</v>
      </c>
      <c r="F327" s="9">
        <v>40461.19</v>
      </c>
      <c r="G327" s="9">
        <v>868338.96</v>
      </c>
      <c r="M327" s="7"/>
      <c r="N327" s="6">
        <f ca="1">IFERROR(__xludf.DUMMYFUNCTION("""COMPUTED_VALUE"""),2.97709374122864)</f>
        <v>2.9770937412286398</v>
      </c>
      <c r="O327" s="4">
        <f ca="1">IFERROR(__xludf.DUMMYFUNCTION("""COMPUTED_VALUE"""),8801928)</f>
        <v>8801928</v>
      </c>
      <c r="P327" s="4">
        <f ca="1">IFERROR(__xludf.DUMMYFUNCTION("""COMPUTED_VALUE"""),25)</f>
        <v>25</v>
      </c>
      <c r="Q327" s="4">
        <f ca="1">IFERROR(__xludf.DUMMYFUNCTION("""COMPUTED_VALUE"""),32748400)</f>
        <v>32748400</v>
      </c>
    </row>
    <row r="328" spans="1:17" ht="15.75" customHeight="1" x14ac:dyDescent="0.25">
      <c r="A328" s="4">
        <v>932</v>
      </c>
      <c r="B328" s="4">
        <v>2021</v>
      </c>
      <c r="C328" s="4" t="s">
        <v>44</v>
      </c>
      <c r="D328" s="4" t="s">
        <v>10</v>
      </c>
      <c r="E328" s="6">
        <v>3.4672535496787154</v>
      </c>
      <c r="F328" s="9">
        <v>40590.11</v>
      </c>
      <c r="G328" s="9">
        <v>765181.58</v>
      </c>
      <c r="M328" s="7"/>
      <c r="N328" s="6">
        <f ca="1">IFERROR(__xludf.DUMMYFUNCTION("""COMPUTED_VALUE"""),2.97709374122864)</f>
        <v>2.9770937412286398</v>
      </c>
      <c r="O328" s="4">
        <f ca="1">IFERROR(__xludf.DUMMYFUNCTION("""COMPUTED_VALUE"""),8801928)</f>
        <v>8801928</v>
      </c>
      <c r="P328" s="4">
        <f ca="1">IFERROR(__xludf.DUMMYFUNCTION("""COMPUTED_VALUE"""),25)</f>
        <v>25</v>
      </c>
      <c r="Q328" s="4">
        <f ca="1">IFERROR(__xludf.DUMMYFUNCTION("""COMPUTED_VALUE"""),32748400)</f>
        <v>32748400</v>
      </c>
    </row>
    <row r="329" spans="1:17" ht="15.75" customHeight="1" x14ac:dyDescent="0.25">
      <c r="A329" s="4">
        <v>932</v>
      </c>
      <c r="B329" s="4">
        <v>2022</v>
      </c>
      <c r="C329" s="4" t="s">
        <v>44</v>
      </c>
      <c r="D329" s="4" t="s">
        <v>10</v>
      </c>
      <c r="E329" s="6">
        <v>3.0031915102599211</v>
      </c>
      <c r="F329" s="9">
        <v>41280.35</v>
      </c>
      <c r="G329" s="9">
        <v>912629.24</v>
      </c>
      <c r="M329" s="7"/>
      <c r="N329" s="6">
        <f ca="1">IFERROR(__xludf.DUMMYFUNCTION("""COMPUTED_VALUE"""),2.97709374122864)</f>
        <v>2.9770937412286398</v>
      </c>
      <c r="O329" s="4">
        <f ca="1">IFERROR(__xludf.DUMMYFUNCTION("""COMPUTED_VALUE"""),8801928)</f>
        <v>8801928</v>
      </c>
      <c r="P329" s="4">
        <f ca="1">IFERROR(__xludf.DUMMYFUNCTION("""COMPUTED_VALUE"""),25)</f>
        <v>25</v>
      </c>
      <c r="Q329" s="4">
        <f ca="1">IFERROR(__xludf.DUMMYFUNCTION("""COMPUTED_VALUE"""),32748400)</f>
        <v>32748400</v>
      </c>
    </row>
    <row r="330" spans="1:17" ht="15.75" customHeight="1" x14ac:dyDescent="0.25">
      <c r="A330" s="4">
        <v>932</v>
      </c>
      <c r="B330" s="4">
        <v>2023</v>
      </c>
      <c r="C330" s="4" t="s">
        <v>44</v>
      </c>
      <c r="D330" s="4" t="s">
        <v>10</v>
      </c>
      <c r="E330" s="6">
        <v>2.5303788078079297</v>
      </c>
      <c r="F330" s="9">
        <v>41419.410000000003</v>
      </c>
      <c r="G330" s="9">
        <v>998454.69</v>
      </c>
      <c r="M330" s="7"/>
      <c r="N330" s="6">
        <f ca="1">IFERROR(__xludf.DUMMYFUNCTION("""COMPUTED_VALUE"""),4.39091375068857)</f>
        <v>4.3909137506885703</v>
      </c>
      <c r="O330" s="4">
        <f ca="1">IFERROR(__xludf.DUMMYFUNCTION("""COMPUTED_VALUE"""),3490582)</f>
        <v>3490582</v>
      </c>
      <c r="P330" s="4">
        <f ca="1">IFERROR(__xludf.DUMMYFUNCTION("""COMPUTED_VALUE"""),22)</f>
        <v>22</v>
      </c>
      <c r="Q330" s="4">
        <f ca="1">IFERROR(__xludf.DUMMYFUNCTION("""COMPUTED_VALUE"""),34917080)</f>
        <v>34917080</v>
      </c>
    </row>
    <row r="331" spans="1:17" ht="15.75" customHeight="1" x14ac:dyDescent="0.25">
      <c r="A331" s="4">
        <v>3215</v>
      </c>
      <c r="B331" s="4">
        <v>2017</v>
      </c>
      <c r="C331" s="4" t="s">
        <v>49</v>
      </c>
      <c r="D331" s="4" t="s">
        <v>50</v>
      </c>
      <c r="E331" s="6">
        <v>3.8260695473061146</v>
      </c>
      <c r="F331" s="9">
        <v>88383.93</v>
      </c>
      <c r="G331" s="9">
        <v>1020651.44</v>
      </c>
      <c r="M331" s="7"/>
      <c r="N331" s="6">
        <f ca="1">IFERROR(__xludf.DUMMYFUNCTION("""COMPUTED_VALUE"""),4.39091375068857)</f>
        <v>4.3909137506885703</v>
      </c>
      <c r="O331" s="4">
        <f ca="1">IFERROR(__xludf.DUMMYFUNCTION("""COMPUTED_VALUE"""),3490582)</f>
        <v>3490582</v>
      </c>
      <c r="P331" s="4">
        <f ca="1">IFERROR(__xludf.DUMMYFUNCTION("""COMPUTED_VALUE"""),22)</f>
        <v>22</v>
      </c>
      <c r="Q331" s="4">
        <f ca="1">IFERROR(__xludf.DUMMYFUNCTION("""COMPUTED_VALUE"""),34917080)</f>
        <v>34917080</v>
      </c>
    </row>
    <row r="332" spans="1:17" ht="15.75" customHeight="1" x14ac:dyDescent="0.25">
      <c r="A332" s="4">
        <v>3215</v>
      </c>
      <c r="B332" s="4">
        <v>2018</v>
      </c>
      <c r="C332" s="4" t="s">
        <v>49</v>
      </c>
      <c r="D332" s="4" t="s">
        <v>50</v>
      </c>
      <c r="E332" s="6">
        <v>3.410319504782561</v>
      </c>
      <c r="F332" s="9">
        <v>88625.09</v>
      </c>
      <c r="G332" s="9">
        <v>1033390.31</v>
      </c>
      <c r="M332" s="7"/>
      <c r="N332" s="6">
        <f ca="1">IFERROR(__xludf.DUMMYFUNCTION("""COMPUTED_VALUE"""),4.39091375068857)</f>
        <v>4.3909137506885703</v>
      </c>
      <c r="O332" s="4">
        <f ca="1">IFERROR(__xludf.DUMMYFUNCTION("""COMPUTED_VALUE"""),3490582)</f>
        <v>3490582</v>
      </c>
      <c r="P332" s="4">
        <f ca="1">IFERROR(__xludf.DUMMYFUNCTION("""COMPUTED_VALUE"""),22)</f>
        <v>22</v>
      </c>
      <c r="Q332" s="4">
        <f ca="1">IFERROR(__xludf.DUMMYFUNCTION("""COMPUTED_VALUE"""),34917080)</f>
        <v>34917080</v>
      </c>
    </row>
    <row r="333" spans="1:17" ht="15.75" customHeight="1" x14ac:dyDescent="0.25">
      <c r="A333" s="4">
        <v>3215</v>
      </c>
      <c r="B333" s="4">
        <v>2019</v>
      </c>
      <c r="C333" s="4" t="s">
        <v>49</v>
      </c>
      <c r="D333" s="4" t="s">
        <v>50</v>
      </c>
      <c r="E333" s="6">
        <v>3.4421654617952586</v>
      </c>
      <c r="F333" s="9">
        <v>89438.23</v>
      </c>
      <c r="G333" s="9">
        <v>1105469.27</v>
      </c>
      <c r="M333" s="7"/>
      <c r="N333" s="6">
        <f ca="1">IFERROR(__xludf.DUMMYFUNCTION("""COMPUTED_VALUE"""),4.39091375068857)</f>
        <v>4.3909137506885703</v>
      </c>
      <c r="O333" s="4">
        <f ca="1">IFERROR(__xludf.DUMMYFUNCTION("""COMPUTED_VALUE"""),3490582)</f>
        <v>3490582</v>
      </c>
      <c r="P333" s="4">
        <f ca="1">IFERROR(__xludf.DUMMYFUNCTION("""COMPUTED_VALUE"""),22)</f>
        <v>22</v>
      </c>
      <c r="Q333" s="4">
        <f ca="1">IFERROR(__xludf.DUMMYFUNCTION("""COMPUTED_VALUE"""),34917080)</f>
        <v>34917080</v>
      </c>
    </row>
    <row r="334" spans="1:17" ht="15.75" customHeight="1" x14ac:dyDescent="0.25">
      <c r="A334" s="4">
        <v>3215</v>
      </c>
      <c r="B334" s="4">
        <v>2020</v>
      </c>
      <c r="C334" s="4" t="s">
        <v>49</v>
      </c>
      <c r="D334" s="4" t="s">
        <v>50</v>
      </c>
      <c r="E334" s="6">
        <v>3.8637085834399545</v>
      </c>
      <c r="F334" s="9">
        <v>90004.27</v>
      </c>
      <c r="G334" s="9">
        <v>936218.8</v>
      </c>
      <c r="M334" s="7"/>
      <c r="N334" s="6">
        <f ca="1">IFERROR(__xludf.DUMMYFUNCTION("""COMPUTED_VALUE"""),4.39091375068857)</f>
        <v>4.3909137506885703</v>
      </c>
      <c r="O334" s="4">
        <f ca="1">IFERROR(__xludf.DUMMYFUNCTION("""COMPUTED_VALUE"""),3490582)</f>
        <v>3490582</v>
      </c>
      <c r="P334" s="4">
        <f ca="1">IFERROR(__xludf.DUMMYFUNCTION("""COMPUTED_VALUE"""),22)</f>
        <v>22</v>
      </c>
      <c r="Q334" s="4">
        <f ca="1">IFERROR(__xludf.DUMMYFUNCTION("""COMPUTED_VALUE"""),34917080)</f>
        <v>34917080</v>
      </c>
    </row>
    <row r="335" spans="1:17" ht="15.75" customHeight="1" x14ac:dyDescent="0.25">
      <c r="A335" s="4">
        <v>3215</v>
      </c>
      <c r="B335" s="4">
        <v>2021</v>
      </c>
      <c r="C335" s="4" t="s">
        <v>49</v>
      </c>
      <c r="D335" s="4" t="s">
        <v>50</v>
      </c>
      <c r="E335" s="6">
        <v>4.0933071195963349</v>
      </c>
      <c r="F335" s="9">
        <v>90519.47</v>
      </c>
      <c r="G335" s="9">
        <v>765485.62</v>
      </c>
      <c r="M335" s="7"/>
      <c r="N335" s="6">
        <f ca="1">IFERROR(__xludf.DUMMYFUNCTION("""COMPUTED_VALUE"""),4.39091375068857)</f>
        <v>4.3909137506885703</v>
      </c>
      <c r="O335" s="4">
        <f ca="1">IFERROR(__xludf.DUMMYFUNCTION("""COMPUTED_VALUE"""),3490582)</f>
        <v>3490582</v>
      </c>
      <c r="P335" s="4">
        <f ca="1">IFERROR(__xludf.DUMMYFUNCTION("""COMPUTED_VALUE"""),22)</f>
        <v>22</v>
      </c>
      <c r="Q335" s="4">
        <f ca="1">IFERROR(__xludf.DUMMYFUNCTION("""COMPUTED_VALUE"""),34917080)</f>
        <v>34917080</v>
      </c>
    </row>
    <row r="336" spans="1:17" ht="15.75" customHeight="1" x14ac:dyDescent="0.25">
      <c r="A336" s="4">
        <v>3215</v>
      </c>
      <c r="B336" s="4">
        <v>2022</v>
      </c>
      <c r="C336" s="4" t="s">
        <v>49</v>
      </c>
      <c r="D336" s="4" t="s">
        <v>50</v>
      </c>
      <c r="E336" s="6">
        <v>4.5846963859007168</v>
      </c>
      <c r="F336" s="9">
        <v>91221.96</v>
      </c>
      <c r="G336" s="9">
        <v>897992.95</v>
      </c>
      <c r="M336" s="7"/>
      <c r="N336" s="6">
        <f ca="1">IFERROR(__xludf.DUMMYFUNCTION("""COMPUTED_VALUE"""),4.39091375068857)</f>
        <v>4.3909137506885703</v>
      </c>
      <c r="O336" s="4">
        <f ca="1">IFERROR(__xludf.DUMMYFUNCTION("""COMPUTED_VALUE"""),3490582)</f>
        <v>3490582</v>
      </c>
      <c r="P336" s="4">
        <f ca="1">IFERROR(__xludf.DUMMYFUNCTION("""COMPUTED_VALUE"""),22)</f>
        <v>22</v>
      </c>
      <c r="Q336" s="4">
        <f ca="1">IFERROR(__xludf.DUMMYFUNCTION("""COMPUTED_VALUE"""),34917080)</f>
        <v>34917080</v>
      </c>
    </row>
    <row r="337" spans="1:17" ht="15.75" customHeight="1" x14ac:dyDescent="0.25">
      <c r="A337" s="4">
        <v>3215</v>
      </c>
      <c r="B337" s="4">
        <v>2023</v>
      </c>
      <c r="C337" s="4" t="s">
        <v>49</v>
      </c>
      <c r="D337" s="4" t="s">
        <v>50</v>
      </c>
      <c r="E337" s="6">
        <v>4.8105531179785395</v>
      </c>
      <c r="F337" s="9">
        <v>91543.9</v>
      </c>
      <c r="G337" s="9">
        <v>1047289.38</v>
      </c>
      <c r="M337" s="7"/>
      <c r="N337" s="6">
        <f ca="1">IFERROR(__xludf.DUMMYFUNCTION("""COMPUTED_VALUE"""),4.16249780302191)</f>
        <v>4.1624978030219104</v>
      </c>
      <c r="O337" s="4">
        <f ca="1">IFERROR(__xludf.DUMMYFUNCTION("""COMPUTED_VALUE"""),5738494)</f>
        <v>5738494</v>
      </c>
      <c r="P337" s="4">
        <f ca="1">IFERROR(__xludf.DUMMYFUNCTION("""COMPUTED_VALUE"""),19)</f>
        <v>19</v>
      </c>
      <c r="Q337" s="4">
        <f ca="1">IFERROR(__xludf.DUMMYFUNCTION("""COMPUTED_VALUE"""),34999672)</f>
        <v>34999672</v>
      </c>
    </row>
    <row r="338" spans="1:17" ht="15.75" customHeight="1" x14ac:dyDescent="0.25">
      <c r="A338" s="4">
        <v>4747</v>
      </c>
      <c r="B338" s="4">
        <v>2017</v>
      </c>
      <c r="C338" s="4" t="s">
        <v>24</v>
      </c>
      <c r="D338" s="4" t="s">
        <v>25</v>
      </c>
      <c r="E338" s="6">
        <v>4.4053647472274511</v>
      </c>
      <c r="F338" s="9">
        <v>38451.410000000003</v>
      </c>
      <c r="G338" s="9">
        <v>2423913.04</v>
      </c>
      <c r="M338" s="7"/>
      <c r="N338" s="6">
        <f ca="1">IFERROR(__xludf.DUMMYFUNCTION("""COMPUTED_VALUE"""),4.16249780302191)</f>
        <v>4.1624978030219104</v>
      </c>
      <c r="O338" s="4">
        <f ca="1">IFERROR(__xludf.DUMMYFUNCTION("""COMPUTED_VALUE"""),5738494)</f>
        <v>5738494</v>
      </c>
      <c r="P338" s="4">
        <f ca="1">IFERROR(__xludf.DUMMYFUNCTION("""COMPUTED_VALUE"""),19)</f>
        <v>19</v>
      </c>
      <c r="Q338" s="4">
        <f ca="1">IFERROR(__xludf.DUMMYFUNCTION("""COMPUTED_VALUE"""),34999672)</f>
        <v>34999672</v>
      </c>
    </row>
    <row r="339" spans="1:17" ht="15.75" customHeight="1" x14ac:dyDescent="0.25">
      <c r="A339" s="4">
        <v>4747</v>
      </c>
      <c r="B339" s="4">
        <v>2018</v>
      </c>
      <c r="C339" s="4" t="s">
        <v>24</v>
      </c>
      <c r="D339" s="4" t="s">
        <v>25</v>
      </c>
      <c r="E339" s="6">
        <v>4.2738237322245913</v>
      </c>
      <c r="F339" s="9">
        <v>38822.959999999999</v>
      </c>
      <c r="G339" s="9">
        <v>2424071.64</v>
      </c>
      <c r="M339" s="7"/>
      <c r="N339" s="6">
        <f ca="1">IFERROR(__xludf.DUMMYFUNCTION("""COMPUTED_VALUE"""),4.16249780302191)</f>
        <v>4.1624978030219104</v>
      </c>
      <c r="O339" s="4">
        <f ca="1">IFERROR(__xludf.DUMMYFUNCTION("""COMPUTED_VALUE"""),5738494)</f>
        <v>5738494</v>
      </c>
      <c r="P339" s="4">
        <f ca="1">IFERROR(__xludf.DUMMYFUNCTION("""COMPUTED_VALUE"""),19)</f>
        <v>19</v>
      </c>
      <c r="Q339" s="4">
        <f ca="1">IFERROR(__xludf.DUMMYFUNCTION("""COMPUTED_VALUE"""),34999672)</f>
        <v>34999672</v>
      </c>
    </row>
    <row r="340" spans="1:17" ht="15.75" customHeight="1" x14ac:dyDescent="0.25">
      <c r="A340" s="4">
        <v>4747</v>
      </c>
      <c r="B340" s="4">
        <v>2019</v>
      </c>
      <c r="C340" s="4" t="s">
        <v>24</v>
      </c>
      <c r="D340" s="4" t="s">
        <v>25</v>
      </c>
      <c r="E340" s="6">
        <v>4.1380281548602262</v>
      </c>
      <c r="F340" s="9">
        <v>39693.64</v>
      </c>
      <c r="G340" s="9">
        <v>2499659.59</v>
      </c>
      <c r="M340" s="7"/>
      <c r="N340" s="6">
        <f ca="1">IFERROR(__xludf.DUMMYFUNCTION("""COMPUTED_VALUE"""),4.16249780302191)</f>
        <v>4.1624978030219104</v>
      </c>
      <c r="O340" s="4">
        <f ca="1">IFERROR(__xludf.DUMMYFUNCTION("""COMPUTED_VALUE"""),5738494)</f>
        <v>5738494</v>
      </c>
      <c r="P340" s="4">
        <f ca="1">IFERROR(__xludf.DUMMYFUNCTION("""COMPUTED_VALUE"""),19)</f>
        <v>19</v>
      </c>
      <c r="Q340" s="4">
        <f ca="1">IFERROR(__xludf.DUMMYFUNCTION("""COMPUTED_VALUE"""),34999672)</f>
        <v>34999672</v>
      </c>
    </row>
    <row r="341" spans="1:17" ht="15.75" customHeight="1" x14ac:dyDescent="0.25">
      <c r="A341" s="4">
        <v>4747</v>
      </c>
      <c r="B341" s="4">
        <v>2020</v>
      </c>
      <c r="C341" s="4" t="s">
        <v>24</v>
      </c>
      <c r="D341" s="4" t="s">
        <v>25</v>
      </c>
      <c r="E341" s="6">
        <v>4.1724052773773321</v>
      </c>
      <c r="F341" s="9">
        <v>40641.61</v>
      </c>
      <c r="G341" s="9">
        <v>2492442.2000000002</v>
      </c>
      <c r="M341" s="7"/>
      <c r="N341" s="6">
        <f ca="1">IFERROR(__xludf.DUMMYFUNCTION("""COMPUTED_VALUE"""),4.16249780302191)</f>
        <v>4.1624978030219104</v>
      </c>
      <c r="O341" s="4">
        <f ca="1">IFERROR(__xludf.DUMMYFUNCTION("""COMPUTED_VALUE"""),5738494)</f>
        <v>5738494</v>
      </c>
      <c r="P341" s="4">
        <f ca="1">IFERROR(__xludf.DUMMYFUNCTION("""COMPUTED_VALUE"""),19)</f>
        <v>19</v>
      </c>
      <c r="Q341" s="4">
        <f ca="1">IFERROR(__xludf.DUMMYFUNCTION("""COMPUTED_VALUE"""),34999672)</f>
        <v>34999672</v>
      </c>
    </row>
    <row r="342" spans="1:17" ht="15.75" customHeight="1" x14ac:dyDescent="0.25">
      <c r="A342" s="4">
        <v>4747</v>
      </c>
      <c r="B342" s="4">
        <v>2021</v>
      </c>
      <c r="C342" s="4" t="s">
        <v>24</v>
      </c>
      <c r="D342" s="4" t="s">
        <v>25</v>
      </c>
      <c r="E342" s="6">
        <v>4.1374826290130429</v>
      </c>
      <c r="F342" s="9">
        <v>41013.22</v>
      </c>
      <c r="G342" s="9">
        <v>2583946.02</v>
      </c>
      <c r="M342" s="7"/>
      <c r="N342" s="6">
        <f ca="1">IFERROR(__xludf.DUMMYFUNCTION("""COMPUTED_VALUE"""),4.16249780302191)</f>
        <v>4.1624978030219104</v>
      </c>
      <c r="O342" s="4">
        <f ca="1">IFERROR(__xludf.DUMMYFUNCTION("""COMPUTED_VALUE"""),5738494)</f>
        <v>5738494</v>
      </c>
      <c r="P342" s="4">
        <f ca="1">IFERROR(__xludf.DUMMYFUNCTION("""COMPUTED_VALUE"""),19)</f>
        <v>19</v>
      </c>
      <c r="Q342" s="4">
        <f ca="1">IFERROR(__xludf.DUMMYFUNCTION("""COMPUTED_VALUE"""),34999672)</f>
        <v>34999672</v>
      </c>
    </row>
    <row r="343" spans="1:17" ht="15.75" customHeight="1" x14ac:dyDescent="0.25">
      <c r="A343" s="4">
        <v>4747</v>
      </c>
      <c r="B343" s="4">
        <v>2022</v>
      </c>
      <c r="C343" s="4" t="s">
        <v>24</v>
      </c>
      <c r="D343" s="4" t="s">
        <v>25</v>
      </c>
      <c r="E343" s="6">
        <v>4.4168155659434003</v>
      </c>
      <c r="F343" s="9">
        <v>41166.730000000003</v>
      </c>
      <c r="G343" s="9">
        <v>2702952.76</v>
      </c>
      <c r="M343" s="7"/>
      <c r="N343" s="6">
        <f ca="1">IFERROR(__xludf.DUMMYFUNCTION("""COMPUTED_VALUE"""),4.16249780302191)</f>
        <v>4.1624978030219104</v>
      </c>
      <c r="O343" s="4">
        <f ca="1">IFERROR(__xludf.DUMMYFUNCTION("""COMPUTED_VALUE"""),5738494)</f>
        <v>5738494</v>
      </c>
      <c r="P343" s="4">
        <f ca="1">IFERROR(__xludf.DUMMYFUNCTION("""COMPUTED_VALUE"""),19)</f>
        <v>19</v>
      </c>
      <c r="Q343" s="4">
        <f ca="1">IFERROR(__xludf.DUMMYFUNCTION("""COMPUTED_VALUE"""),34999672)</f>
        <v>34999672</v>
      </c>
    </row>
    <row r="344" spans="1:17" ht="15.75" customHeight="1" x14ac:dyDescent="0.25">
      <c r="A344" s="4">
        <v>4747</v>
      </c>
      <c r="B344" s="4">
        <v>2023</v>
      </c>
      <c r="C344" s="4" t="s">
        <v>24</v>
      </c>
      <c r="D344" s="4" t="s">
        <v>25</v>
      </c>
      <c r="E344" s="6">
        <v>3.9196113829024393</v>
      </c>
      <c r="F344" s="9">
        <v>41755.33</v>
      </c>
      <c r="G344" s="9">
        <v>2885993.56</v>
      </c>
      <c r="M344" s="7"/>
      <c r="N344" s="6">
        <f ca="1">IFERROR(__xludf.DUMMYFUNCTION("""COMPUTED_VALUE"""),3.13667028841666)</f>
        <v>3.13667028841666</v>
      </c>
      <c r="O344" s="4">
        <f ca="1">IFERROR(__xludf.DUMMYFUNCTION("""COMPUTED_VALUE"""),654539)</f>
        <v>654539</v>
      </c>
      <c r="P344" s="4">
        <f ca="1">IFERROR(__xludf.DUMMYFUNCTION("""COMPUTED_VALUE"""),16)</f>
        <v>16</v>
      </c>
      <c r="Q344" s="4">
        <f ca="1">IFERROR(__xludf.DUMMYFUNCTION("""COMPUTED_VALUE"""),19375936)</f>
        <v>19375936</v>
      </c>
    </row>
    <row r="345" spans="1:17" ht="15.75" customHeight="1" x14ac:dyDescent="0.25">
      <c r="A345" s="4">
        <v>3705</v>
      </c>
      <c r="B345" s="10">
        <v>2017</v>
      </c>
      <c r="C345" s="4" t="s">
        <v>69</v>
      </c>
      <c r="D345" s="4" t="s">
        <v>74</v>
      </c>
      <c r="E345" s="6">
        <v>3.3817414669400954</v>
      </c>
      <c r="F345" s="9">
        <v>56519.95</v>
      </c>
      <c r="G345" s="9">
        <v>416883.94</v>
      </c>
      <c r="M345" s="7"/>
      <c r="N345" s="6">
        <f ca="1">IFERROR(__xludf.DUMMYFUNCTION("""COMPUTED_VALUE"""),3.13667028841666)</f>
        <v>3.13667028841666</v>
      </c>
      <c r="O345" s="4">
        <f ca="1">IFERROR(__xludf.DUMMYFUNCTION("""COMPUTED_VALUE"""),654539)</f>
        <v>654539</v>
      </c>
      <c r="P345" s="4">
        <f ca="1">IFERROR(__xludf.DUMMYFUNCTION("""COMPUTED_VALUE"""),16)</f>
        <v>16</v>
      </c>
      <c r="Q345" s="4">
        <f ca="1">IFERROR(__xludf.DUMMYFUNCTION("""COMPUTED_VALUE"""),19375936)</f>
        <v>19375936</v>
      </c>
    </row>
    <row r="346" spans="1:17" ht="15.75" customHeight="1" x14ac:dyDescent="0.25">
      <c r="A346" s="4">
        <v>3705</v>
      </c>
      <c r="B346" s="11">
        <v>2018</v>
      </c>
      <c r="C346" s="4" t="s">
        <v>69</v>
      </c>
      <c r="D346" s="4" t="s">
        <v>74</v>
      </c>
      <c r="E346" s="6">
        <v>3.2435173619992397</v>
      </c>
      <c r="F346" s="9">
        <v>57372.52</v>
      </c>
      <c r="G346" s="9">
        <v>422918.47</v>
      </c>
      <c r="M346" s="7"/>
      <c r="N346" s="6">
        <f ca="1">IFERROR(__xludf.DUMMYFUNCTION("""COMPUTED_VALUE"""),3.13667028841666)</f>
        <v>3.13667028841666</v>
      </c>
      <c r="O346" s="4">
        <f ca="1">IFERROR(__xludf.DUMMYFUNCTION("""COMPUTED_VALUE"""),654539)</f>
        <v>654539</v>
      </c>
      <c r="P346" s="4">
        <f ca="1">IFERROR(__xludf.DUMMYFUNCTION("""COMPUTED_VALUE"""),16)</f>
        <v>16</v>
      </c>
      <c r="Q346" s="4">
        <f ca="1">IFERROR(__xludf.DUMMYFUNCTION("""COMPUTED_VALUE"""),19375936)</f>
        <v>19375936</v>
      </c>
    </row>
    <row r="347" spans="1:17" ht="15.75" customHeight="1" x14ac:dyDescent="0.25">
      <c r="A347" s="4">
        <v>3705</v>
      </c>
      <c r="B347" s="10">
        <v>2019</v>
      </c>
      <c r="C347" s="4" t="s">
        <v>69</v>
      </c>
      <c r="D347" s="4" t="s">
        <v>74</v>
      </c>
      <c r="E347" s="6">
        <v>3.0862276003276916</v>
      </c>
      <c r="F347" s="9">
        <v>58116.7</v>
      </c>
      <c r="G347" s="9">
        <v>288246.24</v>
      </c>
      <c r="M347" s="7"/>
      <c r="N347" s="6">
        <f ca="1">IFERROR(__xludf.DUMMYFUNCTION("""COMPUTED_VALUE"""),3.13667028841666)</f>
        <v>3.13667028841666</v>
      </c>
      <c r="O347" s="4">
        <f ca="1">IFERROR(__xludf.DUMMYFUNCTION("""COMPUTED_VALUE"""),654539)</f>
        <v>654539</v>
      </c>
      <c r="P347" s="4">
        <f ca="1">IFERROR(__xludf.DUMMYFUNCTION("""COMPUTED_VALUE"""),16)</f>
        <v>16</v>
      </c>
      <c r="Q347" s="4">
        <f ca="1">IFERROR(__xludf.DUMMYFUNCTION("""COMPUTED_VALUE"""),19375936)</f>
        <v>19375936</v>
      </c>
    </row>
    <row r="348" spans="1:17" ht="15.75" customHeight="1" x14ac:dyDescent="0.25">
      <c r="A348" s="4">
        <v>3705</v>
      </c>
      <c r="B348" s="11">
        <v>2020</v>
      </c>
      <c r="C348" s="4" t="s">
        <v>69</v>
      </c>
      <c r="D348" s="4" t="s">
        <v>74</v>
      </c>
      <c r="E348" s="6">
        <v>2.5980574333582038</v>
      </c>
      <c r="F348" s="9">
        <v>58545.38</v>
      </c>
      <c r="G348" s="9">
        <v>188788.76</v>
      </c>
      <c r="M348" s="7"/>
      <c r="N348" s="6">
        <f ca="1">IFERROR(__xludf.DUMMYFUNCTION("""COMPUTED_VALUE"""),3.13667028841666)</f>
        <v>3.13667028841666</v>
      </c>
      <c r="O348" s="4">
        <f ca="1">IFERROR(__xludf.DUMMYFUNCTION("""COMPUTED_VALUE"""),654539)</f>
        <v>654539</v>
      </c>
      <c r="P348" s="4">
        <f ca="1">IFERROR(__xludf.DUMMYFUNCTION("""COMPUTED_VALUE"""),16)</f>
        <v>16</v>
      </c>
      <c r="Q348" s="4">
        <f ca="1">IFERROR(__xludf.DUMMYFUNCTION("""COMPUTED_VALUE"""),19375936)</f>
        <v>19375936</v>
      </c>
    </row>
    <row r="349" spans="1:17" ht="15.75" customHeight="1" x14ac:dyDescent="0.25">
      <c r="A349" s="4">
        <v>3705</v>
      </c>
      <c r="B349" s="10">
        <v>2021</v>
      </c>
      <c r="C349" s="4" t="s">
        <v>69</v>
      </c>
      <c r="D349" s="4" t="s">
        <v>74</v>
      </c>
      <c r="E349" s="6">
        <v>2.9838133636432356</v>
      </c>
      <c r="F349" s="9">
        <v>59055.26</v>
      </c>
      <c r="G349" s="9">
        <v>66161.679999999993</v>
      </c>
      <c r="M349" s="7"/>
      <c r="N349" s="6">
        <f ca="1">IFERROR(__xludf.DUMMYFUNCTION("""COMPUTED_VALUE"""),3.13667028841666)</f>
        <v>3.13667028841666</v>
      </c>
      <c r="O349" s="4">
        <f ca="1">IFERROR(__xludf.DUMMYFUNCTION("""COMPUTED_VALUE"""),654539)</f>
        <v>654539</v>
      </c>
      <c r="P349" s="4">
        <f ca="1">IFERROR(__xludf.DUMMYFUNCTION("""COMPUTED_VALUE"""),16)</f>
        <v>16</v>
      </c>
      <c r="Q349" s="4">
        <f ca="1">IFERROR(__xludf.DUMMYFUNCTION("""COMPUTED_VALUE"""),19375936)</f>
        <v>19375936</v>
      </c>
    </row>
    <row r="350" spans="1:17" ht="15.75" customHeight="1" x14ac:dyDescent="0.25">
      <c r="A350" s="4">
        <v>3705</v>
      </c>
      <c r="B350" s="11">
        <v>2022</v>
      </c>
      <c r="C350" s="4" t="s">
        <v>69</v>
      </c>
      <c r="D350" s="4" t="s">
        <v>74</v>
      </c>
      <c r="E350" s="6">
        <v>2.6033822408086138</v>
      </c>
      <c r="F350" s="9">
        <v>59206.59</v>
      </c>
      <c r="G350" s="9">
        <v>175786.05</v>
      </c>
      <c r="M350" s="7"/>
      <c r="N350" s="6">
        <f ca="1">IFERROR(__xludf.DUMMYFUNCTION("""COMPUTED_VALUE"""),3.13667028841666)</f>
        <v>3.13667028841666</v>
      </c>
      <c r="O350" s="4">
        <f ca="1">IFERROR(__xludf.DUMMYFUNCTION("""COMPUTED_VALUE"""),654539)</f>
        <v>654539</v>
      </c>
      <c r="P350" s="4">
        <f ca="1">IFERROR(__xludf.DUMMYFUNCTION("""COMPUTED_VALUE"""),16)</f>
        <v>16</v>
      </c>
      <c r="Q350" s="4">
        <f ca="1">IFERROR(__xludf.DUMMYFUNCTION("""COMPUTED_VALUE"""),19375936)</f>
        <v>19375936</v>
      </c>
    </row>
    <row r="351" spans="1:17" ht="15.75" customHeight="1" x14ac:dyDescent="0.25">
      <c r="A351" s="4">
        <v>3705</v>
      </c>
      <c r="B351" s="10">
        <v>2023</v>
      </c>
      <c r="C351" s="4" t="s">
        <v>69</v>
      </c>
      <c r="D351" s="4" t="s">
        <v>74</v>
      </c>
      <c r="E351" s="6">
        <v>3.0612646004405271</v>
      </c>
      <c r="F351" s="9">
        <v>60168.38</v>
      </c>
      <c r="G351" s="9">
        <v>154290.13</v>
      </c>
      <c r="N351" s="4"/>
      <c r="O351" s="4"/>
      <c r="P351" s="4"/>
    </row>
    <row r="352" spans="1:17" ht="15.75" customHeight="1" x14ac:dyDescent="0.25">
      <c r="N352" s="4"/>
      <c r="O352" s="4"/>
      <c r="P352" s="4"/>
    </row>
    <row r="353" spans="14:16" ht="15.75" customHeight="1" x14ac:dyDescent="0.25">
      <c r="N353" s="4"/>
      <c r="O353" s="4"/>
      <c r="P353" s="4"/>
    </row>
    <row r="354" spans="14:16" ht="15.75" customHeight="1" x14ac:dyDescent="0.25">
      <c r="N354" s="4"/>
      <c r="O354" s="4"/>
      <c r="P354" s="4"/>
    </row>
    <row r="355" spans="14:16" ht="15.75" customHeight="1" x14ac:dyDescent="0.25">
      <c r="N355" s="4"/>
      <c r="O355" s="4"/>
      <c r="P355" s="4"/>
    </row>
    <row r="356" spans="14:16" ht="15.75" customHeight="1" x14ac:dyDescent="0.25">
      <c r="N356" s="4"/>
      <c r="O356" s="4"/>
      <c r="P356" s="4"/>
    </row>
    <row r="357" spans="14:16" ht="15.75" customHeight="1" x14ac:dyDescent="0.25">
      <c r="N357" s="4"/>
      <c r="O357" s="4"/>
      <c r="P357" s="4"/>
    </row>
    <row r="358" spans="14:16" ht="15.75" customHeight="1" x14ac:dyDescent="0.25"/>
    <row r="359" spans="14:16" ht="15.75" customHeight="1" x14ac:dyDescent="0.25"/>
    <row r="360" spans="14:16" ht="15.75" customHeight="1" x14ac:dyDescent="0.25"/>
    <row r="361" spans="14:16" ht="15.75" customHeight="1" x14ac:dyDescent="0.25"/>
    <row r="362" spans="14:16" ht="15.75" customHeight="1" x14ac:dyDescent="0.25"/>
    <row r="363" spans="14:16" ht="15.75" customHeight="1" x14ac:dyDescent="0.25"/>
    <row r="364" spans="14:16" ht="15.75" customHeight="1" x14ac:dyDescent="0.25"/>
    <row r="365" spans="14:16" ht="15.75" customHeight="1" x14ac:dyDescent="0.25"/>
    <row r="366" spans="14:16" ht="15.75" customHeight="1" x14ac:dyDescent="0.25"/>
    <row r="367" spans="14:16" ht="15.75" customHeight="1" x14ac:dyDescent="0.25"/>
    <row r="368" spans="14:16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H1:H1000">
    <sortCondition ref="H1:H1000"/>
  </sortState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ויויאן כהן</cp:lastModifiedBy>
  <dcterms:created xsi:type="dcterms:W3CDTF">2023-09-25T07:39:22Z</dcterms:created>
  <dcterms:modified xsi:type="dcterms:W3CDTF">2023-09-25T11:36:53Z</dcterms:modified>
</cp:coreProperties>
</file>