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omments5.xml" ContentType="application/vnd.openxmlformats-officedocument.spreadsheetml.comments+xml"/>
  <Override PartName="/xl/drawings/drawing10.xml" ContentType="application/vnd.openxmlformats-officedocument.drawing+xml"/>
  <Override PartName="/xl/comments6.xml" ContentType="application/vnd.openxmlformats-officedocument.spreadsheetml.comments+xml"/>
  <Override PartName="/xl/drawings/drawing11.xml" ContentType="application/vnd.openxmlformats-officedocument.drawing+xml"/>
  <Override PartName="/xl/comments7.xml" ContentType="application/vnd.openxmlformats-officedocument.spreadsheetml.comment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omments8.xml" ContentType="application/vnd.openxmlformats-officedocument.spreadsheetml.comments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cs17\Desktop\"/>
    </mc:Choice>
  </mc:AlternateContent>
  <xr:revisionPtr revIDLastSave="0" documentId="8_{6C0C55D5-D4F3-49F9-B609-6A03249F70B3}" xr6:coauthVersionLast="47" xr6:coauthVersionMax="47" xr10:uidLastSave="{00000000-0000-0000-0000-000000000000}"/>
  <bookViews>
    <workbookView xWindow="-110" yWindow="-110" windowWidth="19420" windowHeight="10300" tabRatio="573" firstSheet="2" activeTab="11" xr2:uid="{00000000-000D-0000-FFFF-FFFF00000000}"/>
  </bookViews>
  <sheets>
    <sheet name="READ FIRST " sheetId="66" r:id="rId1"/>
    <sheet name="GENERAL HOROSCOPE READING" sheetId="50" r:id="rId2"/>
    <sheet name="PERSONAL CALENDAR READING" sheetId="51" r:id="rId3"/>
    <sheet name="1. ZODIAC NATAL" sheetId="56" r:id="rId4"/>
    <sheet name="1. ANNUAL REVOLUTION" sheetId="58" r:id="rId5"/>
    <sheet name="1. FIRDARIA CALCULATOR" sheetId="1" r:id="rId6"/>
    <sheet name="1. LORD OF THE TURN" sheetId="19" r:id="rId7"/>
    <sheet name="2. PROFECTION YEARLY &amp; MONTHLY" sheetId="5" r:id="rId8"/>
    <sheet name="2. SATURN JUPITER CONJ" sheetId="57" r:id="rId9"/>
    <sheet name="2. SOLAR REVOLUTION" sheetId="18" r:id="rId10"/>
    <sheet name="2.DODECATEMORIA TABLE HOROSCOPE" sheetId="52" r:id="rId11"/>
    <sheet name="2. YEAR OF USURPATION(ECLIPSE)" sheetId="43" r:id="rId12"/>
    <sheet name="3. ILLNESS AND PERILOUS YEAR" sheetId="36" r:id="rId13"/>
    <sheet name="AT MONTH" sheetId="71" r:id="rId14"/>
    <sheet name="AGES OF PTOLEMY" sheetId="22" r:id="rId15"/>
    <sheet name="CHALDEAN ORDER" sheetId="20" state="hidden" r:id="rId16"/>
    <sheet name="9th Part  helper" sheetId="11" state="hidden" r:id="rId17"/>
    <sheet name="LUNAR MANSION" sheetId="42" state="hidden" r:id="rId18"/>
    <sheet name="CNT PROGRESSION HLPR-SENSITIVE" sheetId="59" state="hidden" r:id="rId19"/>
    <sheet name="DODECATEMORIA TABLE" sheetId="44" state="hidden" r:id="rId20"/>
    <sheet name="CONTINOUS ZODIAC TABLE" sheetId="45" state="hidden" r:id="rId21"/>
    <sheet name="ZODIAC LORD and ATRIBUTES" sheetId="46" state="hidden" r:id="rId22"/>
    <sheet name="ZODIAC HELPER" sheetId="54" state="hidden" r:id="rId23"/>
    <sheet name="TRIPLICITY TABEL " sheetId="55" state="hidden" r:id="rId24"/>
    <sheet name="HOUSE DEFINITION" sheetId="53" r:id="rId25"/>
    <sheet name="MSLC TABEL " sheetId="70" state="hidden" r:id="rId26"/>
    <sheet name="ZODIAC CALCULATION " sheetId="69" state="hidden" r:id="rId27"/>
    <sheet name="PROFECTION CALCULATION " sheetId="72" state="hidden" r:id="rId28"/>
  </sheets>
  <definedNames>
    <definedName name="_xlnm._FilterDatabase" localSheetId="10" hidden="1">'2.DODECATEMORIA TABLE HOROSCOPE'!$A$18:$D$162</definedName>
    <definedName name="_xlnm.Print_Area" localSheetId="5">'1. FIRDARIA CALCULATOR'!$D$3:$N$82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9" i="58" l="1"/>
  <c r="M28" i="58"/>
  <c r="M27" i="58"/>
  <c r="M25" i="58"/>
  <c r="M24" i="58"/>
  <c r="M23" i="58"/>
  <c r="E11" i="36"/>
  <c r="E12" i="36"/>
  <c r="E13" i="36"/>
  <c r="E14" i="36"/>
  <c r="E15" i="36"/>
  <c r="E16" i="36"/>
  <c r="E17" i="36"/>
  <c r="E18" i="36"/>
  <c r="E19" i="36"/>
  <c r="E20" i="36"/>
  <c r="E21" i="36"/>
  <c r="E10" i="36"/>
  <c r="C38" i="58"/>
  <c r="E8" i="43"/>
  <c r="E9" i="43"/>
  <c r="E10" i="43"/>
  <c r="E7" i="43"/>
  <c r="C2" i="43"/>
  <c r="C4" i="42"/>
  <c r="C2" i="42"/>
  <c r="C26" i="58" l="1"/>
  <c r="F7" i="43" l="1"/>
  <c r="F8" i="43"/>
  <c r="F9" i="43"/>
  <c r="F10" i="43"/>
  <c r="F5" i="72"/>
  <c r="F4" i="72"/>
  <c r="G34" i="44"/>
  <c r="C47" i="58"/>
  <c r="B14" i="43"/>
  <c r="B15" i="43"/>
  <c r="B16" i="43"/>
  <c r="B17" i="43"/>
  <c r="B18" i="43"/>
  <c r="B19" i="43"/>
  <c r="B20" i="43"/>
  <c r="B21" i="43"/>
  <c r="B22" i="43"/>
  <c r="B23" i="43"/>
  <c r="B24" i="43"/>
  <c r="B13" i="43"/>
  <c r="C14" i="43"/>
  <c r="C15" i="43"/>
  <c r="C16" i="43"/>
  <c r="C17" i="43"/>
  <c r="C18" i="43"/>
  <c r="C19" i="43"/>
  <c r="C20" i="43"/>
  <c r="C21" i="43"/>
  <c r="C22" i="43"/>
  <c r="C23" i="43"/>
  <c r="C24" i="43"/>
  <c r="F24" i="43" s="1" a="1"/>
  <c r="F24" i="43" s="1"/>
  <c r="C13" i="43"/>
  <c r="R4" i="19"/>
  <c r="C32" i="56"/>
  <c r="C34" i="56"/>
  <c r="D38" i="56"/>
  <c r="H33" i="44" a="1"/>
  <c r="H33" i="44" s="1"/>
  <c r="E39" i="56" s="1"/>
  <c r="F39" i="56" s="1"/>
  <c r="G33" i="44"/>
  <c r="F33" i="44"/>
  <c r="E33" i="44"/>
  <c r="D39" i="56"/>
  <c r="X27" i="5"/>
  <c r="B4" i="1"/>
  <c r="B5" i="36"/>
  <c r="C8" i="36"/>
  <c r="S16" i="51"/>
  <c r="S6" i="51"/>
  <c r="S7" i="51"/>
  <c r="S8" i="51"/>
  <c r="S9" i="51"/>
  <c r="S10" i="51"/>
  <c r="S11" i="51"/>
  <c r="S12" i="51"/>
  <c r="S13" i="51"/>
  <c r="S14" i="51"/>
  <c r="S15" i="51"/>
  <c r="S5" i="51"/>
  <c r="F4" i="36"/>
  <c r="E4" i="36"/>
  <c r="D37" i="56"/>
  <c r="F2" i="52" s="1"/>
  <c r="K24" i="58"/>
  <c r="K25" i="58"/>
  <c r="K26" i="58"/>
  <c r="K27" i="58"/>
  <c r="K28" i="58"/>
  <c r="K29" i="58"/>
  <c r="K23" i="58"/>
  <c r="H3" i="55"/>
  <c r="H5" i="55"/>
  <c r="G6" i="69"/>
  <c r="G4" i="69"/>
  <c r="G3" i="69"/>
  <c r="F3" i="69"/>
  <c r="I24" i="43" l="1" a="1"/>
  <c r="I24" i="43" s="1"/>
  <c r="G24" i="43" a="1"/>
  <c r="G24" i="43" s="1"/>
  <c r="H24" i="43" a="1"/>
  <c r="H24" i="43" s="1"/>
  <c r="H3" i="69"/>
  <c r="J87" i="18" s="1"/>
  <c r="Q7" i="51" s="1"/>
  <c r="H4" i="55"/>
  <c r="F19" i="44"/>
  <c r="G17" i="44"/>
  <c r="G18" i="44"/>
  <c r="G19" i="44"/>
  <c r="G16" i="44"/>
  <c r="F17" i="44"/>
  <c r="F18" i="44"/>
  <c r="F16" i="44"/>
  <c r="K104" i="18"/>
  <c r="K103" i="18"/>
  <c r="J104" i="18"/>
  <c r="L104" i="18" s="1"/>
  <c r="J103" i="18"/>
  <c r="L103" i="18" s="1"/>
  <c r="V3" i="57"/>
  <c r="J81" i="18"/>
  <c r="AA6" i="51"/>
  <c r="AA7" i="51"/>
  <c r="AA8" i="51"/>
  <c r="AA9" i="51"/>
  <c r="AA10" i="51"/>
  <c r="AA11" i="51"/>
  <c r="AA12" i="51"/>
  <c r="AA13" i="51"/>
  <c r="AA14" i="51"/>
  <c r="AA15" i="51"/>
  <c r="AA16" i="51"/>
  <c r="AA5" i="51"/>
  <c r="D2" i="45"/>
  <c r="L6" i="51"/>
  <c r="L7" i="51"/>
  <c r="L8" i="51"/>
  <c r="L9" i="51"/>
  <c r="L10" i="51"/>
  <c r="L11" i="51"/>
  <c r="L12" i="51"/>
  <c r="L13" i="51"/>
  <c r="L14" i="51"/>
  <c r="L15" i="51"/>
  <c r="L16" i="51"/>
  <c r="L5" i="51"/>
  <c r="F1" i="52"/>
  <c r="J24" i="43" l="1"/>
  <c r="Q8" i="51"/>
  <c r="Q14" i="51"/>
  <c r="Q10" i="51"/>
  <c r="Q5" i="51"/>
  <c r="Q11" i="51"/>
  <c r="Q6" i="51"/>
  <c r="Q9" i="51"/>
  <c r="Q12" i="51"/>
  <c r="Q16" i="51"/>
  <c r="Q13" i="51"/>
  <c r="Q15" i="51"/>
  <c r="K16" i="52"/>
  <c r="V16" i="51" s="1"/>
  <c r="K15" i="52"/>
  <c r="V15" i="51" s="1"/>
  <c r="K14" i="52"/>
  <c r="V14" i="51" s="1"/>
  <c r="K13" i="52"/>
  <c r="V13" i="51" s="1"/>
  <c r="K12" i="52"/>
  <c r="V12" i="51" s="1"/>
  <c r="K11" i="52"/>
  <c r="V11" i="51" s="1"/>
  <c r="K10" i="52"/>
  <c r="V10" i="51" s="1"/>
  <c r="K9" i="52"/>
  <c r="V9" i="51" s="1"/>
  <c r="K8" i="52"/>
  <c r="V8" i="51" s="1"/>
  <c r="K7" i="52"/>
  <c r="V7" i="51" s="1"/>
  <c r="K6" i="52"/>
  <c r="V6" i="51" s="1"/>
  <c r="K5" i="52"/>
  <c r="V5" i="51" s="1"/>
  <c r="D1" i="59" l="1"/>
  <c r="B33" i="58"/>
  <c r="B31" i="56"/>
  <c r="J75" i="18"/>
  <c r="J76" i="18"/>
  <c r="K76" i="18" s="1"/>
  <c r="J77" i="18"/>
  <c r="J78" i="18"/>
  <c r="C3" i="42"/>
  <c r="C6" i="51"/>
  <c r="C7" i="51"/>
  <c r="C8" i="51"/>
  <c r="C9" i="51"/>
  <c r="C10" i="51"/>
  <c r="C11" i="51"/>
  <c r="C12" i="51"/>
  <c r="C13" i="51"/>
  <c r="C14" i="51"/>
  <c r="C15" i="51"/>
  <c r="C16" i="51"/>
  <c r="C5" i="51"/>
  <c r="L9" i="58"/>
  <c r="L10" i="58"/>
  <c r="L11" i="58"/>
  <c r="L12" i="58"/>
  <c r="L13" i="58"/>
  <c r="L14" i="58"/>
  <c r="L15" i="58"/>
  <c r="L16" i="58"/>
  <c r="L17" i="58"/>
  <c r="L18" i="58"/>
  <c r="L19" i="58"/>
  <c r="L8" i="58"/>
  <c r="C2" i="56"/>
  <c r="J9" i="18" s="1"/>
  <c r="E2" i="58"/>
  <c r="G3" i="55"/>
  <c r="I3" i="55" s="1"/>
  <c r="G14" i="44"/>
  <c r="F14" i="44"/>
  <c r="H17" i="44" a="1"/>
  <c r="H17" i="44" s="1"/>
  <c r="E44" i="58" s="1"/>
  <c r="H16" i="44" a="1"/>
  <c r="H16" i="44" s="1"/>
  <c r="E43" i="58" s="1"/>
  <c r="H18" i="44" a="1"/>
  <c r="H18" i="44" s="1"/>
  <c r="E45" i="58" s="1"/>
  <c r="J82" i="18" s="1"/>
  <c r="H19" i="44" a="1"/>
  <c r="H19" i="44" s="1"/>
  <c r="E46" i="58" s="1"/>
  <c r="J88" i="18" s="1"/>
  <c r="J6" i="18" l="1"/>
  <c r="J38" i="18"/>
  <c r="J3" i="55" a="1"/>
  <c r="J3" i="55" s="1"/>
  <c r="J7" i="18" s="1"/>
  <c r="L3" i="55" a="1"/>
  <c r="L3" i="55" s="1"/>
  <c r="K3" i="55" a="1"/>
  <c r="K3" i="55" s="1"/>
  <c r="G24" i="44"/>
  <c r="G23" i="44"/>
  <c r="G22" i="44"/>
  <c r="F22" i="44"/>
  <c r="G21" i="44"/>
  <c r="F21" i="44"/>
  <c r="E22" i="44"/>
  <c r="E23" i="44"/>
  <c r="E21" i="44"/>
  <c r="H22" i="44" a="1"/>
  <c r="H22" i="44" s="1"/>
  <c r="D35" i="58" s="1"/>
  <c r="D34" i="58"/>
  <c r="L58" i="5"/>
  <c r="L57" i="5"/>
  <c r="L56" i="5"/>
  <c r="L55" i="5"/>
  <c r="L54" i="5"/>
  <c r="L53" i="5"/>
  <c r="L52" i="5"/>
  <c r="L51" i="5"/>
  <c r="L50" i="5"/>
  <c r="L49" i="5"/>
  <c r="L48" i="5"/>
  <c r="L47" i="5"/>
  <c r="B4" i="59"/>
  <c r="J48" i="18" l="1"/>
  <c r="H21" i="44" a="1"/>
  <c r="H21" i="44" s="1"/>
  <c r="D33" i="58" s="1"/>
  <c r="B5" i="59"/>
  <c r="G13" i="44"/>
  <c r="G12" i="44"/>
  <c r="F13" i="44"/>
  <c r="F12" i="44"/>
  <c r="G11" i="44"/>
  <c r="F11" i="44"/>
  <c r="D36" i="58"/>
  <c r="H14" i="44" a="1"/>
  <c r="H14" i="44" s="1"/>
  <c r="H13" i="44" a="1"/>
  <c r="H13" i="44" s="1"/>
  <c r="H12" i="44" a="1"/>
  <c r="H12" i="44" s="1"/>
  <c r="C8" i="58"/>
  <c r="D11" i="36"/>
  <c r="D12" i="36"/>
  <c r="D13" i="36"/>
  <c r="D14" i="36"/>
  <c r="D15" i="36"/>
  <c r="D16" i="36"/>
  <c r="D17" i="36"/>
  <c r="D18" i="36"/>
  <c r="D19" i="36"/>
  <c r="D20" i="36"/>
  <c r="D21" i="36"/>
  <c r="D10" i="36"/>
  <c r="O12" i="18"/>
  <c r="J99" i="18" l="1"/>
  <c r="D34" i="56"/>
  <c r="J47" i="18"/>
  <c r="D33" i="56"/>
  <c r="D32" i="56"/>
  <c r="B6" i="59"/>
  <c r="B6" i="56"/>
  <c r="B7" i="59" l="1"/>
  <c r="E2" i="45"/>
  <c r="E3" i="45" s="1" a="1"/>
  <c r="E3" i="45" s="1"/>
  <c r="G27" i="44"/>
  <c r="G28" i="44"/>
  <c r="G29" i="44"/>
  <c r="G30" i="44"/>
  <c r="G31" i="44"/>
  <c r="G32" i="44"/>
  <c r="G26" i="44"/>
  <c r="E27" i="44"/>
  <c r="E28" i="44"/>
  <c r="E29" i="44"/>
  <c r="E30" i="44"/>
  <c r="E31" i="44"/>
  <c r="E32" i="44"/>
  <c r="E26" i="44"/>
  <c r="G6" i="54"/>
  <c r="G7" i="54"/>
  <c r="I7" i="54" s="1"/>
  <c r="G8" i="54"/>
  <c r="I8" i="54" s="1"/>
  <c r="G9" i="54"/>
  <c r="G10" i="54"/>
  <c r="G11" i="54"/>
  <c r="G12" i="54"/>
  <c r="G13" i="54"/>
  <c r="G14" i="54"/>
  <c r="G15" i="54"/>
  <c r="G16" i="54"/>
  <c r="I16" i="54" s="1"/>
  <c r="I5" i="52" a="1"/>
  <c r="I5" i="52" s="1"/>
  <c r="J5" i="54" s="1"/>
  <c r="I6" i="52" a="1"/>
  <c r="I6" i="52" s="1"/>
  <c r="J6" i="54" s="1"/>
  <c r="I7" i="52" a="1"/>
  <c r="I7" i="52" s="1"/>
  <c r="J7" i="54" s="1"/>
  <c r="I8" i="52" a="1"/>
  <c r="I8" i="52" s="1"/>
  <c r="J8" i="54" s="1"/>
  <c r="I9" i="52" a="1"/>
  <c r="I9" i="52" s="1"/>
  <c r="J9" i="54" s="1"/>
  <c r="I10" i="52" a="1"/>
  <c r="I10" i="52" s="1"/>
  <c r="J10" i="54" s="1"/>
  <c r="I11" i="52" a="1"/>
  <c r="I11" i="52" s="1"/>
  <c r="J11" i="54" s="1"/>
  <c r="I12" i="52" a="1"/>
  <c r="I12" i="52" s="1"/>
  <c r="J12" i="54" s="1"/>
  <c r="I13" i="52" a="1"/>
  <c r="I13" i="52" s="1"/>
  <c r="J13" i="54" s="1"/>
  <c r="I14" i="52" a="1"/>
  <c r="I14" i="52" s="1"/>
  <c r="J14" i="54" s="1"/>
  <c r="I15" i="52" a="1"/>
  <c r="I15" i="52" s="1"/>
  <c r="J15" i="54" s="1"/>
  <c r="I16" i="52" a="1"/>
  <c r="I16" i="52" s="1"/>
  <c r="J16" i="54" s="1"/>
  <c r="D5" i="51"/>
  <c r="E5" i="51" s="1"/>
  <c r="D6" i="51"/>
  <c r="F6" i="51" s="1"/>
  <c r="D7" i="51"/>
  <c r="F7" i="51" s="1"/>
  <c r="D8" i="51"/>
  <c r="D9" i="51"/>
  <c r="F9" i="51" s="1"/>
  <c r="D10" i="51"/>
  <c r="F10" i="51" s="1"/>
  <c r="D11" i="51"/>
  <c r="F11" i="51" s="1"/>
  <c r="D12" i="51"/>
  <c r="F12" i="51" s="1"/>
  <c r="D13" i="51"/>
  <c r="F13" i="51" s="1"/>
  <c r="D14" i="51"/>
  <c r="F14" i="51" s="1"/>
  <c r="D15" i="51"/>
  <c r="F15" i="51" s="1"/>
  <c r="D16" i="51"/>
  <c r="F16" i="51" s="1"/>
  <c r="K4" i="46"/>
  <c r="K5" i="46"/>
  <c r="K6" i="46"/>
  <c r="K7" i="46"/>
  <c r="K8" i="46"/>
  <c r="K9" i="46"/>
  <c r="K10" i="46"/>
  <c r="K11" i="46"/>
  <c r="K12" i="46"/>
  <c r="K13" i="46"/>
  <c r="K14" i="46"/>
  <c r="K3" i="46"/>
  <c r="G16" i="51" l="1"/>
  <c r="H16" i="51"/>
  <c r="G15" i="51"/>
  <c r="H15" i="51"/>
  <c r="G14" i="51"/>
  <c r="H14" i="51"/>
  <c r="H13" i="51"/>
  <c r="G13" i="51"/>
  <c r="H12" i="51"/>
  <c r="G12" i="51"/>
  <c r="H11" i="51"/>
  <c r="G11" i="51"/>
  <c r="G10" i="51"/>
  <c r="H10" i="51"/>
  <c r="H9" i="51"/>
  <c r="G9" i="51"/>
  <c r="E8" i="51"/>
  <c r="F8" i="51"/>
  <c r="G7" i="51"/>
  <c r="H7" i="51"/>
  <c r="G6" i="51"/>
  <c r="H6" i="51"/>
  <c r="E16" i="51"/>
  <c r="I16" i="51" s="1"/>
  <c r="H15" i="54"/>
  <c r="I15" i="54"/>
  <c r="H14" i="54"/>
  <c r="I14" i="54"/>
  <c r="E15" i="51"/>
  <c r="I15" i="51" s="1"/>
  <c r="E14" i="51"/>
  <c r="I14" i="51" s="1"/>
  <c r="E6" i="51"/>
  <c r="E13" i="51"/>
  <c r="I13" i="51" s="1"/>
  <c r="E11" i="51"/>
  <c r="I11" i="51" s="1"/>
  <c r="E10" i="51"/>
  <c r="H13" i="54"/>
  <c r="I13" i="54"/>
  <c r="H12" i="54"/>
  <c r="I12" i="54"/>
  <c r="H11" i="54"/>
  <c r="I11" i="54"/>
  <c r="H10" i="54"/>
  <c r="I10" i="54"/>
  <c r="H9" i="54"/>
  <c r="I9" i="54"/>
  <c r="H6" i="54"/>
  <c r="I6" i="54"/>
  <c r="B8" i="51"/>
  <c r="H8" i="54"/>
  <c r="B16" i="51"/>
  <c r="H16" i="54"/>
  <c r="B7" i="51"/>
  <c r="H7" i="54"/>
  <c r="E7" i="51"/>
  <c r="I7" i="51" s="1"/>
  <c r="B8" i="59"/>
  <c r="B6" i="51"/>
  <c r="B13" i="51"/>
  <c r="B12" i="51"/>
  <c r="B9" i="51"/>
  <c r="B10" i="51"/>
  <c r="B7" i="56"/>
  <c r="E4" i="45" a="1"/>
  <c r="E4" i="45" s="1"/>
  <c r="E12" i="51"/>
  <c r="E9" i="51"/>
  <c r="I9" i="51" s="1"/>
  <c r="B15" i="51"/>
  <c r="B14" i="51"/>
  <c r="B11" i="51"/>
  <c r="F5" i="51"/>
  <c r="F11" i="36"/>
  <c r="F12" i="36"/>
  <c r="F13" i="36"/>
  <c r="F14" i="36"/>
  <c r="F15" i="36"/>
  <c r="F16" i="36"/>
  <c r="F17" i="36"/>
  <c r="F18" i="36"/>
  <c r="F19" i="36"/>
  <c r="F20" i="36"/>
  <c r="F21" i="36"/>
  <c r="F10" i="36"/>
  <c r="I6" i="51" l="1"/>
  <c r="I12" i="51"/>
  <c r="I10" i="51"/>
  <c r="G8" i="51"/>
  <c r="I8" i="51" s="1"/>
  <c r="H8" i="51"/>
  <c r="B9" i="59"/>
  <c r="E5" i="45" a="1"/>
  <c r="E5" i="45" s="1"/>
  <c r="B8" i="56"/>
  <c r="G5" i="51"/>
  <c r="I5" i="51" s="1"/>
  <c r="H5" i="51"/>
  <c r="D3" i="45" a="1"/>
  <c r="D3" i="45" s="1"/>
  <c r="G9" i="44"/>
  <c r="F9" i="44"/>
  <c r="H9" i="44" s="1" a="1"/>
  <c r="H9" i="44" s="1"/>
  <c r="B7" i="36" s="1"/>
  <c r="G5" i="44"/>
  <c r="G6" i="44"/>
  <c r="G7" i="44"/>
  <c r="G4" i="44"/>
  <c r="F5" i="44"/>
  <c r="F6" i="44"/>
  <c r="H6" i="44" s="1" a="1"/>
  <c r="H6" i="44" s="1"/>
  <c r="F7" i="44"/>
  <c r="F4" i="44"/>
  <c r="G2" i="44"/>
  <c r="K7" i="18"/>
  <c r="Q5" i="19" a="1"/>
  <c r="Q5" i="19" s="1"/>
  <c r="R5" i="19" s="1"/>
  <c r="G37" i="44"/>
  <c r="H4" i="44" a="1"/>
  <c r="H4" i="44" s="1"/>
  <c r="H5" i="44" a="1"/>
  <c r="H5" i="44" s="1"/>
  <c r="H11" i="44" a="1"/>
  <c r="H11" i="44" s="1"/>
  <c r="F4" i="42"/>
  <c r="Q6" i="19" l="1" a="1"/>
  <c r="Q6" i="19" s="1"/>
  <c r="R6" i="19" s="1"/>
  <c r="H7" i="44" a="1"/>
  <c r="H7" i="44" s="1"/>
  <c r="F7" i="36"/>
  <c r="E7" i="36"/>
  <c r="D31" i="56"/>
  <c r="B10" i="59"/>
  <c r="D4" i="45" a="1"/>
  <c r="D4" i="45" s="1"/>
  <c r="C9" i="58"/>
  <c r="E6" i="45" a="1"/>
  <c r="E6" i="45" s="1"/>
  <c r="B9" i="56"/>
  <c r="W27" i="5"/>
  <c r="Q3" i="1"/>
  <c r="C4" i="19"/>
  <c r="C5" i="19" s="1"/>
  <c r="C6" i="19" s="1"/>
  <c r="C7" i="19" s="1"/>
  <c r="C8" i="19" s="1"/>
  <c r="C9" i="19" s="1"/>
  <c r="C10" i="19" s="1"/>
  <c r="D4" i="19" s="1"/>
  <c r="D5" i="19" s="1"/>
  <c r="D6" i="19" s="1"/>
  <c r="D7" i="19" s="1"/>
  <c r="D8" i="19" s="1"/>
  <c r="D9" i="19" s="1"/>
  <c r="D10" i="19" s="1"/>
  <c r="E4" i="19" s="1"/>
  <c r="E5" i="19" s="1"/>
  <c r="E6" i="19" s="1"/>
  <c r="E7" i="19" s="1"/>
  <c r="E8" i="19" s="1"/>
  <c r="E9" i="19" s="1"/>
  <c r="E10" i="19" s="1"/>
  <c r="F4" i="19" s="1"/>
  <c r="F5" i="19" s="1"/>
  <c r="F6" i="19" s="1"/>
  <c r="F7" i="19" s="1"/>
  <c r="F8" i="19" s="1"/>
  <c r="F9" i="19" s="1"/>
  <c r="F10" i="19" s="1"/>
  <c r="G4" i="19" s="1"/>
  <c r="G5" i="19" s="1"/>
  <c r="G6" i="19" s="1"/>
  <c r="G7" i="19" s="1"/>
  <c r="G8" i="19" s="1"/>
  <c r="G9" i="19" s="1"/>
  <c r="G10" i="19" s="1"/>
  <c r="H4" i="19" s="1"/>
  <c r="H5" i="19" s="1"/>
  <c r="H6" i="19" s="1"/>
  <c r="H7" i="19" s="1"/>
  <c r="H8" i="19" s="1"/>
  <c r="H9" i="19" s="1"/>
  <c r="H10" i="19" s="1"/>
  <c r="I4" i="19" s="1"/>
  <c r="I5" i="19" s="1"/>
  <c r="I6" i="19" s="1"/>
  <c r="I7" i="19" s="1"/>
  <c r="I8" i="19" s="1"/>
  <c r="I9" i="19" s="1"/>
  <c r="I10" i="19" s="1"/>
  <c r="J4" i="19" s="1"/>
  <c r="J5" i="19" s="1"/>
  <c r="J6" i="19" s="1"/>
  <c r="J7" i="19" s="1"/>
  <c r="J8" i="19" s="1"/>
  <c r="J9" i="19" s="1"/>
  <c r="J10" i="19" s="1"/>
  <c r="K4" i="19" s="1"/>
  <c r="K5" i="19" s="1"/>
  <c r="K6" i="19" s="1"/>
  <c r="K7" i="19" s="1"/>
  <c r="K8" i="19" s="1"/>
  <c r="K9" i="19" s="1"/>
  <c r="K10" i="19" s="1"/>
  <c r="L4" i="19" s="1"/>
  <c r="L5" i="19" s="1"/>
  <c r="L6" i="19" s="1"/>
  <c r="L7" i="19" s="1"/>
  <c r="L8" i="19" s="1"/>
  <c r="L9" i="19" s="1"/>
  <c r="L10" i="19" s="1"/>
  <c r="M4" i="19" s="1"/>
  <c r="M5" i="19" s="1"/>
  <c r="M6" i="19" s="1"/>
  <c r="M7" i="19" s="1"/>
  <c r="M8" i="19" s="1"/>
  <c r="M9" i="19" s="1"/>
  <c r="M10" i="19" s="1"/>
  <c r="N4" i="19" s="1"/>
  <c r="N5" i="19" s="1"/>
  <c r="N6" i="19" s="1"/>
  <c r="N7" i="19" s="1"/>
  <c r="N8" i="19" s="1"/>
  <c r="N9" i="19" s="1"/>
  <c r="N10" i="19" s="1"/>
  <c r="O4" i="19" s="1"/>
  <c r="O5" i="19" s="1"/>
  <c r="O6" i="19" s="1"/>
  <c r="O7" i="19" s="1"/>
  <c r="O8" i="19" s="1"/>
  <c r="O9" i="19" s="1"/>
  <c r="O10" i="19" s="1"/>
  <c r="P4" i="19" s="1"/>
  <c r="P5" i="19" s="1"/>
  <c r="P6" i="19" s="1"/>
  <c r="P7" i="19" s="1"/>
  <c r="P8" i="19" s="1"/>
  <c r="P9" i="19" s="1"/>
  <c r="P10" i="19" s="1"/>
  <c r="F9" i="1"/>
  <c r="G9" i="1"/>
  <c r="L9" i="1"/>
  <c r="M9" i="1"/>
  <c r="F10" i="1"/>
  <c r="L10" i="1"/>
  <c r="F11" i="1"/>
  <c r="L11" i="1"/>
  <c r="F12" i="1"/>
  <c r="L12" i="1"/>
  <c r="F13" i="1"/>
  <c r="L13" i="1"/>
  <c r="F14" i="1"/>
  <c r="L14" i="1"/>
  <c r="F15" i="1"/>
  <c r="L15" i="1"/>
  <c r="F16" i="1"/>
  <c r="L16" i="1"/>
  <c r="F17" i="1"/>
  <c r="L17" i="1"/>
  <c r="F18" i="1"/>
  <c r="L18" i="1"/>
  <c r="F19" i="1"/>
  <c r="L19" i="1"/>
  <c r="F20" i="1"/>
  <c r="L20" i="1"/>
  <c r="F21" i="1"/>
  <c r="L21" i="1"/>
  <c r="F22" i="1"/>
  <c r="L22" i="1"/>
  <c r="F23" i="1"/>
  <c r="L23" i="1"/>
  <c r="F24" i="1"/>
  <c r="L24" i="1"/>
  <c r="F25" i="1"/>
  <c r="L25" i="1"/>
  <c r="F26" i="1"/>
  <c r="L26" i="1"/>
  <c r="F27" i="1"/>
  <c r="L27" i="1"/>
  <c r="F28" i="1"/>
  <c r="L28" i="1"/>
  <c r="F29" i="1"/>
  <c r="L29" i="1"/>
  <c r="F30" i="1"/>
  <c r="F31" i="1"/>
  <c r="F32" i="1"/>
  <c r="F33" i="1"/>
  <c r="F34" i="1"/>
  <c r="F35" i="1"/>
  <c r="F36" i="1"/>
  <c r="F37" i="1"/>
  <c r="L37" i="1"/>
  <c r="F38" i="1"/>
  <c r="L38" i="1"/>
  <c r="F39" i="1"/>
  <c r="L39" i="1"/>
  <c r="F40" i="1"/>
  <c r="L40" i="1"/>
  <c r="F41" i="1"/>
  <c r="L41" i="1"/>
  <c r="F42" i="1"/>
  <c r="L42" i="1"/>
  <c r="F43" i="1"/>
  <c r="L43" i="1"/>
  <c r="F44" i="1"/>
  <c r="L44" i="1"/>
  <c r="F45" i="1"/>
  <c r="L45" i="1"/>
  <c r="F46" i="1"/>
  <c r="L46" i="1"/>
  <c r="F47" i="1"/>
  <c r="L47" i="1"/>
  <c r="F48" i="1"/>
  <c r="L48" i="1"/>
  <c r="F49" i="1"/>
  <c r="L49" i="1"/>
  <c r="F50" i="1"/>
  <c r="L50" i="1"/>
  <c r="L51" i="1"/>
  <c r="L52" i="1"/>
  <c r="L53" i="1"/>
  <c r="L54" i="1"/>
  <c r="L55" i="1"/>
  <c r="L56" i="1"/>
  <c r="L57" i="1"/>
  <c r="F61" i="1"/>
  <c r="L61" i="1"/>
  <c r="F62" i="1"/>
  <c r="L62" i="1"/>
  <c r="F63" i="1"/>
  <c r="L63" i="1"/>
  <c r="F64" i="1"/>
  <c r="L64" i="1"/>
  <c r="F65" i="1"/>
  <c r="L65" i="1"/>
  <c r="F66" i="1"/>
  <c r="L66" i="1"/>
  <c r="F67" i="1"/>
  <c r="L67" i="1"/>
  <c r="F68" i="1"/>
  <c r="L68" i="1"/>
  <c r="F69" i="1"/>
  <c r="L69" i="1"/>
  <c r="F70" i="1"/>
  <c r="L70" i="1"/>
  <c r="F71" i="1"/>
  <c r="L71" i="1"/>
  <c r="F72" i="1"/>
  <c r="L72" i="1"/>
  <c r="F73" i="1"/>
  <c r="L73" i="1"/>
  <c r="F74" i="1"/>
  <c r="L74" i="1"/>
  <c r="F75" i="1"/>
  <c r="L75" i="1"/>
  <c r="F76" i="1"/>
  <c r="L76" i="1"/>
  <c r="F77" i="1"/>
  <c r="L77" i="1"/>
  <c r="F78" i="1"/>
  <c r="L78" i="1"/>
  <c r="F79" i="1"/>
  <c r="L79" i="1"/>
  <c r="F80" i="1"/>
  <c r="L80" i="1"/>
  <c r="F81" i="1"/>
  <c r="L81" i="1"/>
  <c r="C1" i="42" l="1"/>
  <c r="E1" i="42" s="1"/>
  <c r="F1" i="42" s="1"/>
  <c r="C5" i="42" s="1"/>
  <c r="J14" i="18" s="1"/>
  <c r="B5" i="1"/>
  <c r="B1" i="72" s="1"/>
  <c r="Q7" i="19" a="1"/>
  <c r="Q7" i="19" s="1"/>
  <c r="C10" i="58"/>
  <c r="D1" i="42"/>
  <c r="B11" i="59"/>
  <c r="D5" i="45" a="1"/>
  <c r="D5" i="45" s="1"/>
  <c r="E7" i="45" a="1"/>
  <c r="E7" i="45" s="1"/>
  <c r="B10" i="56"/>
  <c r="M47" i="5"/>
  <c r="U47" i="5" s="1"/>
  <c r="U12" i="19"/>
  <c r="K4" i="5"/>
  <c r="L4" i="5"/>
  <c r="G10" i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U11" i="19"/>
  <c r="M10" i="1"/>
  <c r="M11" i="1" s="1"/>
  <c r="M12" i="1" s="1"/>
  <c r="M13" i="1" s="1"/>
  <c r="M14" i="1" s="1"/>
  <c r="M15" i="1" s="1"/>
  <c r="M16" i="1" s="1"/>
  <c r="M17" i="1" s="1"/>
  <c r="M18" i="1" s="1"/>
  <c r="M19" i="1" s="1"/>
  <c r="M20" i="1" s="1"/>
  <c r="M21" i="1" s="1"/>
  <c r="M22" i="1" s="1"/>
  <c r="M23" i="1" s="1"/>
  <c r="M24" i="1" s="1"/>
  <c r="M25" i="1" s="1"/>
  <c r="M26" i="1" s="1"/>
  <c r="M27" i="1" s="1"/>
  <c r="M28" i="1" s="1"/>
  <c r="M29" i="1" s="1"/>
  <c r="M30" i="1" s="1"/>
  <c r="M31" i="1" s="1"/>
  <c r="M32" i="1" s="1"/>
  <c r="M33" i="1" s="1"/>
  <c r="M34" i="1" s="1"/>
  <c r="M35" i="1" s="1"/>
  <c r="M36" i="1" s="1"/>
  <c r="M37" i="1" s="1"/>
  <c r="M38" i="1" s="1"/>
  <c r="M39" i="1" s="1"/>
  <c r="M40" i="1" s="1"/>
  <c r="M41" i="1" s="1"/>
  <c r="M42" i="1" s="1"/>
  <c r="M43" i="1" s="1"/>
  <c r="M44" i="1" s="1"/>
  <c r="M45" i="1" s="1"/>
  <c r="M46" i="1" s="1"/>
  <c r="M47" i="1" s="1"/>
  <c r="M48" i="1" s="1"/>
  <c r="M49" i="1" s="1"/>
  <c r="M50" i="1" s="1"/>
  <c r="M51" i="1" s="1"/>
  <c r="M52" i="1" s="1"/>
  <c r="M53" i="1" s="1"/>
  <c r="M54" i="1" s="1"/>
  <c r="M55" i="1" s="1"/>
  <c r="M56" i="1" s="1"/>
  <c r="M57" i="1" s="1"/>
  <c r="M58" i="1" s="1"/>
  <c r="M59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M79" i="1" s="1"/>
  <c r="M80" i="1" s="1"/>
  <c r="M81" i="1" s="1"/>
  <c r="M82" i="1" s="1"/>
  <c r="F15" i="19" l="1"/>
  <c r="S4" i="19" s="1"/>
  <c r="R7" i="19"/>
  <c r="Q8" i="19" a="1"/>
  <c r="Q8" i="19" s="1"/>
  <c r="R8" i="19" s="1"/>
  <c r="C11" i="58"/>
  <c r="B12" i="59"/>
  <c r="D6" i="45" a="1"/>
  <c r="D6" i="45" s="1"/>
  <c r="E8" i="45" a="1"/>
  <c r="E8" i="45" s="1"/>
  <c r="B11" i="56"/>
  <c r="M48" i="5"/>
  <c r="U48" i="5" s="1"/>
  <c r="N6" i="51" s="1"/>
  <c r="S6" i="19" l="1"/>
  <c r="T6" i="19" s="1"/>
  <c r="S5" i="19"/>
  <c r="T5" i="19" s="1"/>
  <c r="G4" i="72" a="1"/>
  <c r="G4" i="72" s="1"/>
  <c r="G5" i="72" a="1"/>
  <c r="G5" i="72" s="1"/>
  <c r="M29" i="5" s="1"/>
  <c r="S10" i="19"/>
  <c r="S9" i="19"/>
  <c r="S8" i="19"/>
  <c r="T8" i="19" s="1"/>
  <c r="B21" i="56" a="1"/>
  <c r="B21" i="56" s="1"/>
  <c r="D21" i="56" s="1"/>
  <c r="K21" i="56" s="1"/>
  <c r="T4" i="19"/>
  <c r="F16" i="19"/>
  <c r="S7" i="19"/>
  <c r="Q9" i="19" a="1"/>
  <c r="Q9" i="19" s="1"/>
  <c r="R9" i="19" s="1"/>
  <c r="C12" i="58"/>
  <c r="B13" i="59"/>
  <c r="D7" i="45" a="1"/>
  <c r="D7" i="45" s="1"/>
  <c r="E9" i="45" a="1"/>
  <c r="E9" i="45" s="1"/>
  <c r="B12" i="56"/>
  <c r="M49" i="5"/>
  <c r="U49" i="5" s="1"/>
  <c r="N7" i="51" s="1"/>
  <c r="L24" i="58" l="1"/>
  <c r="J24" i="58"/>
  <c r="J13" i="18"/>
  <c r="M28" i="5"/>
  <c r="I3" i="5"/>
  <c r="N29" i="5"/>
  <c r="T9" i="19"/>
  <c r="F27" i="44"/>
  <c r="H27" i="44" s="1" a="1"/>
  <c r="H27" i="44" s="1"/>
  <c r="H24" i="58" s="1"/>
  <c r="F17" i="19"/>
  <c r="T7" i="19"/>
  <c r="Q10" i="19" a="1"/>
  <c r="Q10" i="19" s="1"/>
  <c r="R10" i="19" s="1"/>
  <c r="T10" i="19" s="1"/>
  <c r="B29" i="58" a="1"/>
  <c r="B29" i="58" s="1"/>
  <c r="D29" i="58" s="1"/>
  <c r="C13" i="58"/>
  <c r="B37" i="58" s="1" a="1"/>
  <c r="B37" i="58" s="1"/>
  <c r="B14" i="59"/>
  <c r="D8" i="45" a="1"/>
  <c r="D8" i="45" s="1"/>
  <c r="E10" i="45" a="1"/>
  <c r="E10" i="45" s="1"/>
  <c r="B13" i="56"/>
  <c r="B24" i="56" s="1" a="1"/>
  <c r="B24" i="56" s="1"/>
  <c r="M50" i="5"/>
  <c r="U50" i="5" s="1"/>
  <c r="N8" i="51" s="1"/>
  <c r="D24" i="56" l="1"/>
  <c r="J27" i="58"/>
  <c r="F30" i="44"/>
  <c r="H30" i="44" s="1" a="1"/>
  <c r="H30" i="44" s="1"/>
  <c r="E37" i="58"/>
  <c r="K74" i="18" s="1"/>
  <c r="B47" i="58"/>
  <c r="J74" i="18"/>
  <c r="F23" i="44"/>
  <c r="H23" i="44" s="1" a="1"/>
  <c r="H23" i="44" s="1"/>
  <c r="D37" i="58" s="1"/>
  <c r="J50" i="18" s="1"/>
  <c r="N28" i="5"/>
  <c r="I4" i="5"/>
  <c r="O47" i="5"/>
  <c r="F2" i="44"/>
  <c r="H2" i="44" s="1" a="1"/>
  <c r="H2" i="44" s="1"/>
  <c r="Q47" i="5" s="1"/>
  <c r="C2" i="45" s="1"/>
  <c r="C3" i="45" s="1" a="1"/>
  <c r="C3" i="45" s="1"/>
  <c r="W3" i="11"/>
  <c r="H21" i="56"/>
  <c r="I29" i="58"/>
  <c r="B8" i="36"/>
  <c r="G5" i="69"/>
  <c r="G4" i="55"/>
  <c r="I4" i="55" s="1"/>
  <c r="J100" i="18"/>
  <c r="J20" i="18"/>
  <c r="C14" i="58"/>
  <c r="B15" i="59"/>
  <c r="D9" i="45" a="1"/>
  <c r="D9" i="45" s="1"/>
  <c r="E11" i="45" a="1"/>
  <c r="E11" i="45" s="1"/>
  <c r="B14" i="56"/>
  <c r="S28" i="5" s="1"/>
  <c r="M51" i="5"/>
  <c r="U51" i="5" s="1"/>
  <c r="N9" i="51" s="1"/>
  <c r="U28" i="5" l="1"/>
  <c r="T28" i="5"/>
  <c r="R28" i="5"/>
  <c r="P28" i="5"/>
  <c r="V28" i="5"/>
  <c r="Q28" i="5"/>
  <c r="B23" i="56" a="1"/>
  <c r="B23" i="56" s="1"/>
  <c r="B25" i="56" a="1"/>
  <c r="B25" i="56" s="1"/>
  <c r="H24" i="56"/>
  <c r="H27" i="58"/>
  <c r="K24" i="56"/>
  <c r="L27" i="58"/>
  <c r="F6" i="69"/>
  <c r="H6" i="69" s="1"/>
  <c r="F45" i="58" s="1"/>
  <c r="D47" i="58"/>
  <c r="F5" i="69"/>
  <c r="H5" i="69" s="1"/>
  <c r="I5" i="69" s="1"/>
  <c r="J24" i="18" s="1"/>
  <c r="F4" i="69"/>
  <c r="H4" i="69" s="1"/>
  <c r="J92" i="18" s="1"/>
  <c r="W4" i="11" a="1"/>
  <c r="W4" i="11" s="1"/>
  <c r="R47" i="5"/>
  <c r="Q48" i="5"/>
  <c r="C4" i="45" a="1"/>
  <c r="C4" i="45" s="1"/>
  <c r="P47" i="5"/>
  <c r="O48" i="5" a="1"/>
  <c r="O48" i="5" s="1"/>
  <c r="T47" i="5"/>
  <c r="J5" i="18"/>
  <c r="N41" i="5"/>
  <c r="F14" i="19"/>
  <c r="L5" i="5"/>
  <c r="K5" i="5"/>
  <c r="F8" i="36"/>
  <c r="E8" i="36"/>
  <c r="J4" i="55" a="1"/>
  <c r="J4" i="55" s="1"/>
  <c r="K4" i="55" a="1"/>
  <c r="K4" i="55" s="1"/>
  <c r="L4" i="55" a="1"/>
  <c r="L4" i="55" s="1"/>
  <c r="C15" i="58"/>
  <c r="D10" i="45" a="1"/>
  <c r="D10" i="45" s="1"/>
  <c r="E12" i="45" a="1"/>
  <c r="E12" i="45" s="1"/>
  <c r="B15" i="56"/>
  <c r="M52" i="5"/>
  <c r="U52" i="5" s="1"/>
  <c r="N10" i="51" s="1"/>
  <c r="Y28" i="5" l="1"/>
  <c r="Z28" i="5"/>
  <c r="J28" i="58"/>
  <c r="F31" i="44"/>
  <c r="H31" i="44" s="1" a="1"/>
  <c r="H31" i="44" s="1"/>
  <c r="D25" i="56"/>
  <c r="J26" i="58"/>
  <c r="F29" i="44"/>
  <c r="H29" i="44" s="1" a="1"/>
  <c r="H29" i="44" s="1"/>
  <c r="D23" i="56"/>
  <c r="B20" i="56" a="1"/>
  <c r="B20" i="56" s="1"/>
  <c r="F26" i="44" s="1"/>
  <c r="H26" i="44" s="1" a="1"/>
  <c r="H26" i="44" s="1"/>
  <c r="R6" i="51"/>
  <c r="R10" i="51"/>
  <c r="R9" i="51"/>
  <c r="R15" i="51"/>
  <c r="R16" i="51"/>
  <c r="R7" i="51"/>
  <c r="R13" i="51"/>
  <c r="R11" i="51"/>
  <c r="R12" i="51"/>
  <c r="R14" i="51"/>
  <c r="R5" i="51"/>
  <c r="R8" i="51"/>
  <c r="P8" i="51"/>
  <c r="J84" i="18"/>
  <c r="P15" i="51"/>
  <c r="P5" i="51"/>
  <c r="P9" i="51"/>
  <c r="P6" i="51"/>
  <c r="P14" i="51"/>
  <c r="P10" i="51"/>
  <c r="P16" i="51"/>
  <c r="P7" i="51"/>
  <c r="P12" i="51"/>
  <c r="P13" i="51"/>
  <c r="P11" i="51"/>
  <c r="S47" i="5"/>
  <c r="O49" i="5" a="1"/>
  <c r="O49" i="5" s="1"/>
  <c r="P48" i="5"/>
  <c r="T48" i="5"/>
  <c r="M6" i="51" s="1"/>
  <c r="AF47" i="5"/>
  <c r="AG47" i="5"/>
  <c r="Z5" i="51" s="1"/>
  <c r="F18" i="19"/>
  <c r="Q49" i="5"/>
  <c r="C5" i="45" a="1"/>
  <c r="C5" i="45" s="1"/>
  <c r="W5" i="11" a="1"/>
  <c r="W5" i="11" s="1"/>
  <c r="R48" i="5"/>
  <c r="M4" i="55"/>
  <c r="J21" i="18" s="1"/>
  <c r="C16" i="58"/>
  <c r="D11" i="45" a="1"/>
  <c r="D11" i="45" s="1"/>
  <c r="E13" i="45" a="1"/>
  <c r="E13" i="45" s="1"/>
  <c r="B16" i="56"/>
  <c r="M53" i="5"/>
  <c r="U53" i="5" s="1"/>
  <c r="N11" i="51" s="1"/>
  <c r="L26" i="58" l="1"/>
  <c r="K23" i="56"/>
  <c r="H26" i="58"/>
  <c r="H23" i="56"/>
  <c r="L28" i="58"/>
  <c r="K25" i="56"/>
  <c r="H25" i="56"/>
  <c r="H28" i="58"/>
  <c r="D20" i="56"/>
  <c r="Q29" i="5"/>
  <c r="R29" i="5"/>
  <c r="V29" i="5"/>
  <c r="J23" i="58"/>
  <c r="B22" i="56" a="1"/>
  <c r="B22" i="56" s="1"/>
  <c r="D22" i="56" s="1"/>
  <c r="T29" i="5"/>
  <c r="P29" i="5"/>
  <c r="U29" i="5"/>
  <c r="S29" i="5"/>
  <c r="S48" i="5"/>
  <c r="O6" i="51" s="1"/>
  <c r="AF48" i="5"/>
  <c r="W6" i="11" a="1"/>
  <c r="W6" i="11" s="1"/>
  <c r="R49" i="5"/>
  <c r="AF49" i="5" s="1"/>
  <c r="AG48" i="5"/>
  <c r="Z6" i="51" s="1"/>
  <c r="Q50" i="5"/>
  <c r="C6" i="45" a="1"/>
  <c r="C6" i="45" s="1"/>
  <c r="P49" i="5"/>
  <c r="O50" i="5" a="1"/>
  <c r="O50" i="5" s="1"/>
  <c r="T49" i="5"/>
  <c r="M7" i="51" s="1"/>
  <c r="H23" i="58"/>
  <c r="H20" i="56"/>
  <c r="J21" i="56"/>
  <c r="J23" i="56"/>
  <c r="C17" i="58"/>
  <c r="B17" i="56"/>
  <c r="B26" i="56" s="1" a="1"/>
  <c r="B26" i="56" s="1"/>
  <c r="D12" i="45" a="1"/>
  <c r="D12" i="45" s="1"/>
  <c r="M54" i="5"/>
  <c r="U54" i="5" s="1"/>
  <c r="N12" i="51" s="1"/>
  <c r="G10" i="43" l="1"/>
  <c r="H10" i="43" s="1"/>
  <c r="I17" i="43" s="1" a="1"/>
  <c r="I17" i="43" s="1"/>
  <c r="G9" i="43"/>
  <c r="H9" i="43" s="1"/>
  <c r="H16" i="43" s="1" a="1"/>
  <c r="H16" i="43" s="1"/>
  <c r="G7" i="43"/>
  <c r="H7" i="43" s="1"/>
  <c r="F13" i="43" s="1" a="1"/>
  <c r="F13" i="43" s="1"/>
  <c r="F3" i="72"/>
  <c r="G3" i="72" s="1" a="1"/>
  <c r="G3" i="72" s="1"/>
  <c r="M27" i="5" s="1"/>
  <c r="U27" i="5" s="1"/>
  <c r="G5" i="55"/>
  <c r="I5" i="55" s="1"/>
  <c r="F32" i="44"/>
  <c r="H32" i="44" s="1" a="1"/>
  <c r="H32" i="44" s="1"/>
  <c r="D26" i="56"/>
  <c r="I60" i="18" s="1" a="1"/>
  <c r="I60" i="18" s="1"/>
  <c r="K60" i="18" s="1"/>
  <c r="J29" i="58"/>
  <c r="L23" i="58"/>
  <c r="J25" i="56"/>
  <c r="J24" i="56"/>
  <c r="K20" i="56"/>
  <c r="J20" i="56"/>
  <c r="J22" i="56"/>
  <c r="F28" i="44"/>
  <c r="H28" i="44" s="1" a="1"/>
  <c r="H28" i="44" s="1"/>
  <c r="H25" i="58" s="1"/>
  <c r="L25" i="58"/>
  <c r="J25" i="58"/>
  <c r="I21" i="43" a="1"/>
  <c r="I21" i="43" s="1"/>
  <c r="I20" i="43" a="1"/>
  <c r="I20" i="43" s="1"/>
  <c r="I14" i="43" a="1"/>
  <c r="I14" i="43" s="1"/>
  <c r="I22" i="43" a="1"/>
  <c r="I22" i="43" s="1"/>
  <c r="I13" i="43" a="1"/>
  <c r="I13" i="43" s="1"/>
  <c r="I23" i="43" a="1"/>
  <c r="I23" i="43" s="1"/>
  <c r="I15" i="43" a="1"/>
  <c r="I15" i="43" s="1"/>
  <c r="I18" i="43" a="1"/>
  <c r="I18" i="43" s="1"/>
  <c r="I16" i="43" a="1"/>
  <c r="I16" i="43" s="1"/>
  <c r="I19" i="43" a="1"/>
  <c r="I19" i="43" s="1"/>
  <c r="H21" i="43" a="1"/>
  <c r="H21" i="43" s="1"/>
  <c r="H18" i="43" a="1"/>
  <c r="H18" i="43" s="1"/>
  <c r="H17" i="43" a="1"/>
  <c r="H17" i="43" s="1"/>
  <c r="H20" i="43" a="1"/>
  <c r="H20" i="43" s="1"/>
  <c r="H13" i="43" a="1"/>
  <c r="H13" i="43" s="1"/>
  <c r="H23" i="43" a="1"/>
  <c r="H23" i="43" s="1"/>
  <c r="H22" i="43" a="1"/>
  <c r="H22" i="43" s="1"/>
  <c r="H14" i="43" a="1"/>
  <c r="H14" i="43" s="1"/>
  <c r="H19" i="43" a="1"/>
  <c r="H19" i="43" s="1"/>
  <c r="H15" i="43" a="1"/>
  <c r="H15" i="43" s="1"/>
  <c r="K22" i="56"/>
  <c r="B27" i="56" a="1"/>
  <c r="B27" i="56" s="1"/>
  <c r="D27" i="56" s="1"/>
  <c r="G8" i="43"/>
  <c r="H8" i="43" s="1"/>
  <c r="Y29" i="5"/>
  <c r="Z29" i="5"/>
  <c r="P50" i="5"/>
  <c r="O51" i="5" a="1"/>
  <c r="O51" i="5" s="1"/>
  <c r="T50" i="5"/>
  <c r="M8" i="51" s="1"/>
  <c r="S49" i="5"/>
  <c r="O7" i="51" s="1"/>
  <c r="AG49" i="5"/>
  <c r="Z7" i="51" s="1"/>
  <c r="Q51" i="5"/>
  <c r="C7" i="45" a="1"/>
  <c r="C7" i="45" s="1"/>
  <c r="W7" i="11" a="1"/>
  <c r="W7" i="11" s="1"/>
  <c r="R50" i="5"/>
  <c r="AF50" i="5" s="1"/>
  <c r="J3" i="5"/>
  <c r="N47" i="5" s="1"/>
  <c r="N48" i="5" s="1"/>
  <c r="N49" i="5" s="1"/>
  <c r="N50" i="5" s="1"/>
  <c r="N51" i="5" s="1"/>
  <c r="N52" i="5" s="1"/>
  <c r="B25" i="58" a="1"/>
  <c r="B25" i="58" s="1"/>
  <c r="B27" i="58" a="1"/>
  <c r="B27" i="58" s="1"/>
  <c r="L48" i="18"/>
  <c r="L75" i="18"/>
  <c r="D7" i="54"/>
  <c r="D16" i="54"/>
  <c r="L50" i="18"/>
  <c r="D5" i="54"/>
  <c r="D6" i="54"/>
  <c r="L77" i="18"/>
  <c r="D8" i="54"/>
  <c r="L47" i="18"/>
  <c r="J83" i="18"/>
  <c r="J89" i="18"/>
  <c r="D10" i="54"/>
  <c r="D12" i="54"/>
  <c r="D9" i="54"/>
  <c r="D15" i="54"/>
  <c r="D13" i="54"/>
  <c r="D11" i="54"/>
  <c r="D14" i="54"/>
  <c r="C18" i="58"/>
  <c r="D13" i="45" a="1"/>
  <c r="D13" i="45" s="1"/>
  <c r="L74" i="18"/>
  <c r="L78" i="18"/>
  <c r="M55" i="5"/>
  <c r="U55" i="5" s="1"/>
  <c r="N13" i="51" s="1"/>
  <c r="K13" i="54" l="1"/>
  <c r="S27" i="5"/>
  <c r="R27" i="5"/>
  <c r="T27" i="5"/>
  <c r="V27" i="5"/>
  <c r="Q27" i="5"/>
  <c r="F21" i="43" a="1"/>
  <c r="F21" i="43" s="1"/>
  <c r="F20" i="43" a="1"/>
  <c r="F20" i="43" s="1"/>
  <c r="F16" i="43" a="1"/>
  <c r="F16" i="43" s="1"/>
  <c r="F23" i="43" a="1"/>
  <c r="F23" i="43" s="1"/>
  <c r="F17" i="43" a="1"/>
  <c r="F17" i="43" s="1"/>
  <c r="F15" i="43" a="1"/>
  <c r="F15" i="43" s="1"/>
  <c r="F22" i="43" a="1"/>
  <c r="F22" i="43" s="1"/>
  <c r="F18" i="43" a="1"/>
  <c r="F18" i="43" s="1"/>
  <c r="F14" i="43" a="1"/>
  <c r="F14" i="43" s="1"/>
  <c r="F19" i="43" a="1"/>
  <c r="F19" i="43" s="1"/>
  <c r="P27" i="5"/>
  <c r="I64" i="18" a="1"/>
  <c r="I64" i="18" s="1"/>
  <c r="M64" i="18" s="1"/>
  <c r="I61" i="18" a="1"/>
  <c r="I61" i="18" s="1"/>
  <c r="K61" i="18" s="1"/>
  <c r="J26" i="56"/>
  <c r="I65" i="18" a="1"/>
  <c r="I65" i="18" s="1"/>
  <c r="L65" i="18" s="1"/>
  <c r="I62" i="18" a="1"/>
  <c r="I62" i="18" s="1"/>
  <c r="K62" i="18" s="1"/>
  <c r="I63" i="18" a="1"/>
  <c r="I63" i="18" s="1"/>
  <c r="J63" i="18" s="1"/>
  <c r="I59" i="18" a="1"/>
  <c r="I59" i="18" s="1"/>
  <c r="K8" i="54"/>
  <c r="L29" i="58"/>
  <c r="K26" i="56"/>
  <c r="H29" i="58"/>
  <c r="H26" i="56"/>
  <c r="J5" i="55" a="1"/>
  <c r="J5" i="55" s="1"/>
  <c r="J30" i="18" s="1"/>
  <c r="K5" i="55" a="1"/>
  <c r="K5" i="55" s="1"/>
  <c r="J31" i="18" s="1"/>
  <c r="L5" i="55" a="1"/>
  <c r="L5" i="55" s="1"/>
  <c r="J32" i="18" s="1"/>
  <c r="N27" i="5"/>
  <c r="Z27" i="5" s="1"/>
  <c r="B2" i="43"/>
  <c r="F37" i="44" s="1"/>
  <c r="H37" i="44" s="1" a="1"/>
  <c r="H37" i="44" s="1"/>
  <c r="D2" i="43" s="1"/>
  <c r="E13" i="43" s="1"/>
  <c r="J64" i="18"/>
  <c r="J60" i="18"/>
  <c r="H22" i="56"/>
  <c r="F34" i="44"/>
  <c r="H34" i="44" s="1" a="1"/>
  <c r="H34" i="44" s="1"/>
  <c r="H27" i="56" s="1"/>
  <c r="G16" i="43" a="1"/>
  <c r="G16" i="43" s="1"/>
  <c r="G23" i="43" a="1"/>
  <c r="G23" i="43" s="1"/>
  <c r="G15" i="43" a="1"/>
  <c r="G15" i="43" s="1"/>
  <c r="G21" i="43" a="1"/>
  <c r="G21" i="43" s="1"/>
  <c r="G14" i="43" a="1"/>
  <c r="G14" i="43" s="1"/>
  <c r="G19" i="43" a="1"/>
  <c r="G19" i="43" s="1"/>
  <c r="G18" i="43" a="1"/>
  <c r="G18" i="43" s="1"/>
  <c r="G20" i="43" a="1"/>
  <c r="G20" i="43" s="1"/>
  <c r="G13" i="43" a="1"/>
  <c r="G13" i="43" s="1"/>
  <c r="J13" i="43" s="1"/>
  <c r="G22" i="43" a="1"/>
  <c r="G22" i="43" s="1"/>
  <c r="G17" i="43" a="1"/>
  <c r="G17" i="43" s="1"/>
  <c r="L64" i="18"/>
  <c r="F6" i="72"/>
  <c r="G6" i="72" s="1" a="1"/>
  <c r="G6" i="72" s="1"/>
  <c r="M30" i="5" s="1"/>
  <c r="V30" i="5" s="1"/>
  <c r="N53" i="5"/>
  <c r="N54" i="5" s="1"/>
  <c r="N55" i="5" s="1"/>
  <c r="N56" i="5" s="1"/>
  <c r="N57" i="5" s="1"/>
  <c r="N58" i="5" s="1"/>
  <c r="W8" i="11" a="1"/>
  <c r="W8" i="11" s="1"/>
  <c r="R51" i="5"/>
  <c r="AF51" i="5" s="1"/>
  <c r="Q52" i="5"/>
  <c r="C8" i="45" a="1"/>
  <c r="C8" i="45" s="1"/>
  <c r="P51" i="5"/>
  <c r="O52" i="5" a="1"/>
  <c r="O52" i="5" s="1"/>
  <c r="T51" i="5"/>
  <c r="M9" i="51" s="1"/>
  <c r="S50" i="5"/>
  <c r="O8" i="51" s="1"/>
  <c r="AG50" i="5"/>
  <c r="Z8" i="51" s="1"/>
  <c r="D27" i="58"/>
  <c r="D25" i="58"/>
  <c r="J39" i="18" s="1"/>
  <c r="B26" i="58" a="1"/>
  <c r="B26" i="58" s="1"/>
  <c r="B24" i="58" a="1"/>
  <c r="B24" i="58" s="1"/>
  <c r="K12" i="54"/>
  <c r="K5" i="54"/>
  <c r="K6" i="54"/>
  <c r="C19" i="58"/>
  <c r="J9" i="51"/>
  <c r="J11" i="51"/>
  <c r="K15" i="54"/>
  <c r="K16" i="54"/>
  <c r="K9" i="54"/>
  <c r="K10" i="54"/>
  <c r="K14" i="54"/>
  <c r="K7" i="54"/>
  <c r="K11" i="54"/>
  <c r="M56" i="5"/>
  <c r="U56" i="5" s="1"/>
  <c r="N14" i="51" s="1"/>
  <c r="K32" i="18" l="1"/>
  <c r="J25" i="18"/>
  <c r="J65" i="18"/>
  <c r="J61" i="18"/>
  <c r="K64" i="18"/>
  <c r="K63" i="18"/>
  <c r="M65" i="18"/>
  <c r="M63" i="18"/>
  <c r="Y27" i="5"/>
  <c r="K65" i="18"/>
  <c r="K30" i="18"/>
  <c r="K31" i="18"/>
  <c r="J22" i="43"/>
  <c r="X14" i="51" s="1"/>
  <c r="J15" i="43"/>
  <c r="X7" i="51" s="1"/>
  <c r="J17" i="43"/>
  <c r="X9" i="51" s="1"/>
  <c r="J23" i="43"/>
  <c r="X15" i="51" s="1"/>
  <c r="J16" i="43"/>
  <c r="X8" i="51" s="1"/>
  <c r="J19" i="43"/>
  <c r="J20" i="43"/>
  <c r="X12" i="51" s="1"/>
  <c r="J14" i="43"/>
  <c r="J21" i="43"/>
  <c r="X13" i="51" s="1"/>
  <c r="J18" i="43"/>
  <c r="X10" i="51" s="1"/>
  <c r="D46" i="58"/>
  <c r="K78" i="18" s="1"/>
  <c r="B23" i="58" a="1"/>
  <c r="B23" i="58" s="1"/>
  <c r="M59" i="18" s="1"/>
  <c r="L63" i="18"/>
  <c r="J62" i="18"/>
  <c r="J59" i="18"/>
  <c r="K59" i="18"/>
  <c r="B2" i="45"/>
  <c r="B3" i="45" s="1" a="1"/>
  <c r="B3" i="45" s="1"/>
  <c r="B4" i="45" s="1" a="1"/>
  <c r="B4" i="45" s="1"/>
  <c r="D13" i="43"/>
  <c r="L62" i="18"/>
  <c r="M62" i="18"/>
  <c r="S30" i="5"/>
  <c r="U30" i="5"/>
  <c r="Q30" i="5"/>
  <c r="R30" i="5"/>
  <c r="N30" i="5"/>
  <c r="P30" i="5"/>
  <c r="T30" i="5"/>
  <c r="J14" i="51"/>
  <c r="J13" i="51"/>
  <c r="X16" i="51"/>
  <c r="X11" i="51"/>
  <c r="X6" i="51"/>
  <c r="D43" i="58"/>
  <c r="K75" i="18" s="1"/>
  <c r="D45" i="58"/>
  <c r="K77" i="18" s="1"/>
  <c r="T52" i="5"/>
  <c r="M10" i="51" s="1"/>
  <c r="P52" i="5"/>
  <c r="O53" i="5" a="1"/>
  <c r="O53" i="5" s="1"/>
  <c r="S51" i="5"/>
  <c r="O9" i="51" s="1"/>
  <c r="AG51" i="5"/>
  <c r="Z9" i="51" s="1"/>
  <c r="Q53" i="5"/>
  <c r="C9" i="45" a="1"/>
  <c r="C9" i="45" s="1"/>
  <c r="W9" i="11" a="1"/>
  <c r="W9" i="11" s="1"/>
  <c r="R52" i="5"/>
  <c r="AF52" i="5" s="1"/>
  <c r="D24" i="58"/>
  <c r="L60" i="18" s="1"/>
  <c r="M60" i="18"/>
  <c r="B38" i="58"/>
  <c r="F24" i="44" s="1"/>
  <c r="H24" i="44" s="1" a="1"/>
  <c r="H24" i="44" s="1"/>
  <c r="D38" i="58" s="1"/>
  <c r="J49" i="18" s="1"/>
  <c r="L49" i="18" s="1"/>
  <c r="D26" i="58"/>
  <c r="M61" i="18"/>
  <c r="J5" i="51"/>
  <c r="B28" i="58" a="1"/>
  <c r="B28" i="58" s="1"/>
  <c r="D28" i="58" s="1"/>
  <c r="I26" i="58"/>
  <c r="D4" i="58" s="1"/>
  <c r="J8" i="18" s="1"/>
  <c r="J7" i="51"/>
  <c r="J10" i="51"/>
  <c r="J15" i="51"/>
  <c r="J12" i="51"/>
  <c r="J8" i="51"/>
  <c r="J6" i="51"/>
  <c r="J16" i="51"/>
  <c r="M57" i="5"/>
  <c r="U57" i="5" s="1"/>
  <c r="N15" i="51" s="1"/>
  <c r="M58" i="5"/>
  <c r="U58" i="5" s="1"/>
  <c r="N16" i="51" s="1"/>
  <c r="M34" i="5" l="1"/>
  <c r="M33" i="5"/>
  <c r="E14" i="43"/>
  <c r="D14" i="43" s="1"/>
  <c r="D23" i="58"/>
  <c r="L59" i="18" s="1"/>
  <c r="E15" i="43"/>
  <c r="D15" i="43" s="1"/>
  <c r="B5" i="45" a="1"/>
  <c r="B5" i="45" s="1"/>
  <c r="Z30" i="5"/>
  <c r="M36" i="5"/>
  <c r="Y30" i="5"/>
  <c r="M38" i="5"/>
  <c r="M35" i="5"/>
  <c r="M37" i="5"/>
  <c r="M39" i="5"/>
  <c r="Q54" i="5"/>
  <c r="C10" i="45" a="1"/>
  <c r="C10" i="45" s="1"/>
  <c r="W10" i="11" a="1"/>
  <c r="W10" i="11" s="1"/>
  <c r="R53" i="5"/>
  <c r="AF53" i="5" s="1"/>
  <c r="P53" i="5"/>
  <c r="O54" i="5" a="1"/>
  <c r="O54" i="5" s="1"/>
  <c r="T53" i="5"/>
  <c r="M11" i="51" s="1"/>
  <c r="S52" i="5"/>
  <c r="O10" i="51" s="1"/>
  <c r="AG52" i="5"/>
  <c r="Z10" i="51" s="1"/>
  <c r="L61" i="18"/>
  <c r="B6" i="36"/>
  <c r="G5" i="54"/>
  <c r="I5" i="54" s="1"/>
  <c r="B6" i="45" l="1" a="1"/>
  <c r="B6" i="45" s="1"/>
  <c r="E16" i="43"/>
  <c r="D16" i="43" s="1"/>
  <c r="S53" i="5"/>
  <c r="O11" i="51" s="1"/>
  <c r="AG53" i="5"/>
  <c r="Z11" i="51" s="1"/>
  <c r="W11" i="11" a="1"/>
  <c r="W11" i="11" s="1"/>
  <c r="R54" i="5"/>
  <c r="AF54" i="5" s="1"/>
  <c r="P54" i="5"/>
  <c r="O55" i="5" a="1"/>
  <c r="O55" i="5" s="1"/>
  <c r="T54" i="5"/>
  <c r="M12" i="51" s="1"/>
  <c r="Q55" i="5"/>
  <c r="C11" i="45" a="1"/>
  <c r="C11" i="45" s="1"/>
  <c r="E6" i="36"/>
  <c r="F6" i="36"/>
  <c r="K11" i="51"/>
  <c r="K7" i="51"/>
  <c r="K10" i="51"/>
  <c r="K13" i="51"/>
  <c r="K6" i="51"/>
  <c r="K16" i="51"/>
  <c r="K14" i="51"/>
  <c r="K12" i="51"/>
  <c r="K8" i="51"/>
  <c r="K9" i="51"/>
  <c r="K15" i="51"/>
  <c r="B5" i="51"/>
  <c r="H5" i="54"/>
  <c r="B7" i="45" l="1" a="1"/>
  <c r="B7" i="45" s="1"/>
  <c r="E17" i="43"/>
  <c r="D17" i="43" s="1"/>
  <c r="K5" i="51"/>
  <c r="X5" i="51"/>
  <c r="N5" i="51"/>
  <c r="M5" i="51"/>
  <c r="O5" i="51"/>
  <c r="T55" i="5"/>
  <c r="M13" i="51" s="1"/>
  <c r="P55" i="5"/>
  <c r="O56" i="5" a="1"/>
  <c r="O56" i="5" s="1"/>
  <c r="S54" i="5"/>
  <c r="O12" i="51" s="1"/>
  <c r="AG54" i="5"/>
  <c r="Z12" i="51" s="1"/>
  <c r="Q56" i="5"/>
  <c r="C12" i="45" a="1"/>
  <c r="C12" i="45" s="1"/>
  <c r="W12" i="11" a="1"/>
  <c r="W12" i="11" s="1"/>
  <c r="R55" i="5"/>
  <c r="AF55" i="5" s="1"/>
  <c r="H8" i="36"/>
  <c r="H7" i="36"/>
  <c r="H6" i="36"/>
  <c r="H9" i="36"/>
  <c r="E18" i="43" l="1"/>
  <c r="D18" i="43" s="1"/>
  <c r="B8" i="45" a="1"/>
  <c r="B8" i="45" s="1"/>
  <c r="P56" i="5"/>
  <c r="T56" i="5"/>
  <c r="M14" i="51" s="1"/>
  <c r="O57" i="5" a="1"/>
  <c r="O57" i="5" s="1"/>
  <c r="W13" i="11" a="1"/>
  <c r="W13" i="11" s="1"/>
  <c r="R56" i="5"/>
  <c r="AF56" i="5" s="1"/>
  <c r="S55" i="5"/>
  <c r="O13" i="51" s="1"/>
  <c r="AG55" i="5"/>
  <c r="Z13" i="51" s="1"/>
  <c r="Q57" i="5"/>
  <c r="C13" i="45" a="1"/>
  <c r="C13" i="45" s="1"/>
  <c r="Q58" i="5" s="1"/>
  <c r="E19" i="43" l="1"/>
  <c r="D19" i="43" s="1"/>
  <c r="B9" i="45" a="1"/>
  <c r="B9" i="45" s="1"/>
  <c r="W14" i="11" a="1"/>
  <c r="W14" i="11" s="1"/>
  <c r="R58" i="5" s="1"/>
  <c r="R57" i="5"/>
  <c r="AF57" i="5" s="1"/>
  <c r="S56" i="5"/>
  <c r="O14" i="51" s="1"/>
  <c r="AG56" i="5"/>
  <c r="Z14" i="51" s="1"/>
  <c r="T57" i="5"/>
  <c r="M15" i="51" s="1"/>
  <c r="P57" i="5"/>
  <c r="O58" i="5" a="1"/>
  <c r="O58" i="5" s="1"/>
  <c r="B10" i="45" l="1" a="1"/>
  <c r="B10" i="45" s="1"/>
  <c r="E20" i="43"/>
  <c r="D20" i="43" s="1"/>
  <c r="P58" i="5"/>
  <c r="AG58" i="5" s="1"/>
  <c r="Z16" i="51" s="1"/>
  <c r="T58" i="5"/>
  <c r="M16" i="51" s="1"/>
  <c r="AF58" i="5"/>
  <c r="S57" i="5"/>
  <c r="O15" i="51" s="1"/>
  <c r="AG57" i="5"/>
  <c r="Z15" i="51" s="1"/>
  <c r="B11" i="45" l="1" a="1"/>
  <c r="B11" i="45" s="1"/>
  <c r="E21" i="43"/>
  <c r="D21" i="43" s="1"/>
  <c r="S58" i="5"/>
  <c r="O16" i="51" s="1"/>
  <c r="E22" i="43" l="1"/>
  <c r="D22" i="43" s="1"/>
  <c r="B12" i="45" a="1"/>
  <c r="B12" i="45" s="1"/>
  <c r="E23" i="43" l="1"/>
  <c r="D23" i="43" s="1"/>
  <c r="B13" i="45" a="1"/>
  <c r="B13" i="45" s="1"/>
  <c r="E24" i="43" s="1"/>
  <c r="D24" i="4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scs 176</author>
    <author>Avianto</author>
    <author>La hut</author>
  </authors>
  <commentList>
    <comment ref="J4" authorId="0" shapeId="0" xr:uid="{4AFC26CB-486E-41AF-BA7A-BE3B772A1B1D}">
      <text>
        <r>
          <rPr>
            <b/>
            <sz val="9"/>
            <color indexed="81"/>
            <rFont val="Tahoma"/>
            <family val="2"/>
          </rPr>
          <t>Dodecatemoria monthly revolution</t>
        </r>
      </text>
    </comment>
    <comment ref="P4" authorId="1" shapeId="0" xr:uid="{B3E0E69F-6F69-46E2-B413-274EEDF4003A}">
      <text>
        <r>
          <rPr>
            <b/>
            <sz val="9"/>
            <color indexed="81"/>
            <rFont val="Tahoma"/>
            <family val="2"/>
          </rPr>
          <t>Compare again in condition of monthly revolution</t>
        </r>
      </text>
    </comment>
    <comment ref="Z4" authorId="2" shapeId="0" xr:uid="{013A96BA-2779-419E-B70C-750A8C8787D4}">
      <text>
        <r>
          <rPr>
            <b/>
            <sz val="9"/>
            <color indexed="81"/>
            <rFont val="Tahoma"/>
            <family val="2"/>
          </rPr>
          <t>IF DON'T HAVE EXACT DATE BIRTH, PLEASE USE ANOTHER NOTE PROGRESION (WITHOUT SENSITIVE) IN SHEET "2. PROFECTION YEARLY &amp; MONTHLY"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 hut</author>
  </authors>
  <commentList>
    <comment ref="D5" authorId="0" shapeId="0" xr:uid="{F040E226-1E7D-4C01-BE1C-798E59B37991}">
      <text>
        <r>
          <rPr>
            <b/>
            <sz val="9"/>
            <color indexed="81"/>
            <rFont val="Tahoma"/>
            <family val="2"/>
          </rPr>
          <t xml:space="preserve">IF ONE OF THIS CELL IS TURNED RED, THERE IS DUPLICATE VALUE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 hut</author>
  </authors>
  <commentList>
    <comment ref="E7" authorId="0" shapeId="0" xr:uid="{C7C12C76-3FDC-454E-8BFD-6B7BFFED9209}">
      <text>
        <r>
          <rPr>
            <b/>
            <sz val="9"/>
            <color indexed="81"/>
            <rFont val="Tahoma"/>
            <family val="2"/>
          </rPr>
          <t xml:space="preserve">IF ONE OF THIS CELL IS TURNED RED, THERE IS DUPLICATE VALUE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Avianto</author>
  </authors>
  <commentList>
    <comment ref="B4" authorId="0" shapeId="0" xr:uid="{9391FBDD-BA0F-45B4-8899-487736396B10}">
      <text>
        <r>
          <rPr>
            <b/>
            <sz val="9"/>
            <color indexed="81"/>
            <rFont val="Tahoma"/>
            <family val="2"/>
          </rPr>
          <t>0 sd 1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 hut</author>
  </authors>
  <commentList>
    <comment ref="H55" authorId="0" shapeId="0" xr:uid="{6749F030-5AC1-49EB-BA11-D6AEBBC045ED}">
      <text>
        <r>
          <rPr>
            <b/>
            <sz val="9"/>
            <color indexed="81"/>
            <rFont val="Tahoma"/>
            <family val="2"/>
          </rPr>
          <t>PRIORITIZE ON SLOWER PLANET</t>
        </r>
      </text>
    </comment>
    <comment ref="I80" authorId="0" shapeId="0" xr:uid="{9604FB27-9F07-4C1B-BD90-24F124AD2759}">
      <text>
        <r>
          <rPr>
            <b/>
            <sz val="9"/>
            <color indexed="81"/>
            <rFont val="Tahoma"/>
            <family val="2"/>
          </rPr>
          <t xml:space="preserve">Compare again in condition of monthly revolution
</t>
        </r>
        <r>
          <rPr>
            <b/>
            <sz val="11"/>
            <color indexed="81"/>
            <rFont val="Tahoma"/>
            <family val="2"/>
          </rPr>
          <t>challenging, do not to be dire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 hut</author>
  </authors>
  <commentList>
    <comment ref="F4" authorId="0" shapeId="0" xr:uid="{772188CD-BA21-4748-81E9-2BE30F6075D1}">
      <text>
        <r>
          <rPr>
            <b/>
            <sz val="11"/>
            <color indexed="81"/>
            <rFont val="Tahoma"/>
            <family val="2"/>
          </rPr>
          <t xml:space="preserve">Must convert to excell time format/google time format 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Avianto</author>
  </authors>
  <commentList>
    <comment ref="D5" authorId="0" shapeId="0" xr:uid="{01607A11-ACED-4977-91DC-38A651AC456F}">
      <text>
        <r>
          <rPr>
            <b/>
            <sz val="9"/>
            <color indexed="81"/>
            <rFont val="Tahoma"/>
            <family val="2"/>
          </rPr>
          <t>Count from favoured light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Avianto</author>
  </authors>
  <commentList>
    <comment ref="D4" authorId="0" shapeId="0" xr:uid="{A3FADE50-F808-46A1-B0C2-E27F49FDFB1D}">
      <text>
        <r>
          <rPr>
            <b/>
            <sz val="9"/>
            <color indexed="81"/>
            <rFont val="Tahoma"/>
            <family val="2"/>
          </rPr>
          <t>Avianto:</t>
        </r>
        <r>
          <rPr>
            <sz val="9"/>
            <color indexed="81"/>
            <rFont val="Tahoma"/>
            <family val="2"/>
          </rPr>
          <t xml:space="preserve">
MASUKAN SESUAI DENGAN POSISI NATAL HOUSE</t>
        </r>
      </text>
    </comment>
    <comment ref="H4" authorId="0" shapeId="0" xr:uid="{60B9A527-DE86-40A5-90BD-C1C1E9716D75}">
      <text>
        <r>
          <rPr>
            <b/>
            <sz val="9"/>
            <color indexed="81"/>
            <rFont val="Tahoma"/>
            <family val="2"/>
          </rPr>
          <t>Avianto:</t>
        </r>
        <r>
          <rPr>
            <sz val="9"/>
            <color indexed="81"/>
            <rFont val="Tahoma"/>
            <family val="2"/>
          </rPr>
          <t xml:space="preserve">
ISI DENGAN URUTAN MONTHLY RETURN 
</t>
        </r>
      </text>
    </comment>
    <comment ref="J4" authorId="0" shapeId="0" xr:uid="{6EF974B2-3D1F-4C03-B0C4-E9FB30099D3B}">
      <text>
        <r>
          <rPr>
            <b/>
            <sz val="9"/>
            <color indexed="81"/>
            <rFont val="Tahoma"/>
            <family val="2"/>
          </rPr>
          <t>Avianto:</t>
        </r>
        <r>
          <rPr>
            <sz val="9"/>
            <color indexed="81"/>
            <rFont val="Tahoma"/>
            <family val="2"/>
          </rPr>
          <t xml:space="preserve">
DODECATEMORIA MONTHLY REVOLUTION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<sst xmlns="http://schemas.openxmlformats.org/spreadsheetml/2006/main" count="1940" uniqueCount="442">
  <si>
    <t>YEAR BORN</t>
  </si>
  <si>
    <t>MANSIL OF THE MOON NATAL CHART</t>
  </si>
  <si>
    <t xml:space="preserve">SOLAR REVOLUTION MANSION OF THE MOON </t>
  </si>
  <si>
    <t>RESULT</t>
  </si>
  <si>
    <t>INAUSPICIOUS</t>
  </si>
  <si>
    <t>AUSPICIOUS</t>
  </si>
  <si>
    <t>MIXED</t>
  </si>
  <si>
    <t xml:space="preserve">ORIGIN ASCENDANT DEGREE </t>
  </si>
  <si>
    <t>Date of Birth</t>
  </si>
  <si>
    <t>FIRDARIA</t>
  </si>
  <si>
    <t>SATURN</t>
  </si>
  <si>
    <t>Sect</t>
  </si>
  <si>
    <t>HELPER</t>
  </si>
  <si>
    <t>JUPITER</t>
  </si>
  <si>
    <t>Major</t>
  </si>
  <si>
    <t>Minor</t>
  </si>
  <si>
    <t>Time</t>
  </si>
  <si>
    <t>Date</t>
  </si>
  <si>
    <t>Sun</t>
  </si>
  <si>
    <t>Venus</t>
  </si>
  <si>
    <t>Moon</t>
  </si>
  <si>
    <t>Saturn</t>
  </si>
  <si>
    <t>Mercury</t>
  </si>
  <si>
    <t>Jupiter</t>
  </si>
  <si>
    <t xml:space="preserve">No </t>
  </si>
  <si>
    <t>HOUSE</t>
  </si>
  <si>
    <t>ZODIAC</t>
  </si>
  <si>
    <t>NORTH NODE 3 yrs</t>
  </si>
  <si>
    <t>SOUTH NODE 2 yrs</t>
  </si>
  <si>
    <t>Lot of illnes and perilous year</t>
  </si>
  <si>
    <t xml:space="preserve">Degree </t>
  </si>
  <si>
    <t>ARIES</t>
  </si>
  <si>
    <t xml:space="preserve">SOLAR REVOLUTION </t>
  </si>
  <si>
    <t xml:space="preserve">Tabel Tahun Signifikan </t>
  </si>
  <si>
    <t>Umur</t>
  </si>
  <si>
    <t>MOON</t>
  </si>
  <si>
    <t xml:space="preserve">Keterangan </t>
  </si>
  <si>
    <t>Signifikan</t>
  </si>
  <si>
    <t>Lord of Profection</t>
  </si>
  <si>
    <t>DEGREE</t>
  </si>
  <si>
    <t xml:space="preserve">Dodecatemoria </t>
  </si>
  <si>
    <t>DESTINED LIGHT PROFECTION</t>
  </si>
  <si>
    <t>IMPACTFULL</t>
  </si>
  <si>
    <t>DERIVED HOUSE</t>
  </si>
  <si>
    <t>DODECATEMORIA</t>
  </si>
  <si>
    <t>ORIGIN NATAL CHART</t>
  </si>
  <si>
    <t>MONTH</t>
  </si>
  <si>
    <t>CARDINAL IN NATAL CHART</t>
  </si>
  <si>
    <t xml:space="preserve">DODECATEMORIA </t>
  </si>
  <si>
    <t>ECLIPSES 1</t>
  </si>
  <si>
    <t>ECLIPSE 2</t>
  </si>
  <si>
    <t>No</t>
  </si>
  <si>
    <t>KRITERIA</t>
  </si>
  <si>
    <t>PLANET</t>
  </si>
  <si>
    <t xml:space="preserve">Lord of the transfer (PROFECTION) : </t>
  </si>
  <si>
    <t>Ascendant of the years</t>
  </si>
  <si>
    <t>MERCURY</t>
  </si>
  <si>
    <t>Triplicity of the lord ascendant REV/ FARDAR</t>
  </si>
  <si>
    <t xml:space="preserve">Lord of favored light of revolution </t>
  </si>
  <si>
    <t>SUN</t>
  </si>
  <si>
    <t>Ascendant of the nativity</t>
  </si>
  <si>
    <t xml:space="preserve">MASTER OF REVOLUTION </t>
  </si>
  <si>
    <t xml:space="preserve">No. </t>
  </si>
  <si>
    <t xml:space="preserve">POINT OF LIFE </t>
  </si>
  <si>
    <t>DODE-REVO</t>
  </si>
  <si>
    <t>NATAL</t>
  </si>
  <si>
    <t>DESTINED LIGHT</t>
  </si>
  <si>
    <t>CANCER</t>
  </si>
  <si>
    <t>LOF</t>
  </si>
  <si>
    <t>LEO</t>
  </si>
  <si>
    <t>NATAL CHART</t>
  </si>
  <si>
    <t>Solar Revolution 
House</t>
  </si>
  <si>
    <t xml:space="preserve">Planet </t>
  </si>
  <si>
    <t>House</t>
  </si>
  <si>
    <t>REVOLUTION</t>
  </si>
  <si>
    <t>Natal</t>
  </si>
  <si>
    <t>FORTUNE</t>
  </si>
  <si>
    <t>VIRGO</t>
  </si>
  <si>
    <t>HIDDEN</t>
  </si>
  <si>
    <t>AQUARIUS</t>
  </si>
  <si>
    <t>RELIGION</t>
  </si>
  <si>
    <t>BURDENS</t>
  </si>
  <si>
    <t>SAGITARIUS</t>
  </si>
  <si>
    <t>ASSISTANCE</t>
  </si>
  <si>
    <t>LIBRA</t>
  </si>
  <si>
    <t>ZODIAC (REVOLUTION)</t>
  </si>
  <si>
    <t>NATAL HOUSE</t>
  </si>
  <si>
    <t xml:space="preserve">FALLEN MONTH </t>
  </si>
  <si>
    <t>TERM</t>
  </si>
  <si>
    <t xml:space="preserve">LORD PLANETARY HOUR </t>
  </si>
  <si>
    <t>ANNUAL PROFECTION</t>
  </si>
  <si>
    <t xml:space="preserve">ZODIAC &amp; RULLERSHIP </t>
  </si>
  <si>
    <t>H1</t>
  </si>
  <si>
    <t>H11</t>
  </si>
  <si>
    <t>PROFECTION ASC DATE</t>
  </si>
  <si>
    <t>LORD/SAALKHUDAH</t>
  </si>
  <si>
    <t>Tabel 4 Point of life</t>
  </si>
  <si>
    <t>Point Of life</t>
  </si>
  <si>
    <t>Zodiac</t>
  </si>
  <si>
    <t>Zodiac Lord</t>
  </si>
  <si>
    <t>SAALKHUDAH</t>
  </si>
  <si>
    <t>Destined Light</t>
  </si>
  <si>
    <t>GEMINI</t>
  </si>
  <si>
    <t>Ascendant</t>
  </si>
  <si>
    <t>Midheaven</t>
  </si>
  <si>
    <t>Lot of Fortune</t>
  </si>
  <si>
    <t>Qty</t>
  </si>
  <si>
    <t>Dignity</t>
  </si>
  <si>
    <t>Delineasi</t>
  </si>
  <si>
    <t xml:space="preserve"> </t>
  </si>
  <si>
    <t xml:space="preserve">Lord of the profection year : </t>
  </si>
  <si>
    <t>PROGRESION</t>
  </si>
  <si>
    <t>TERMS</t>
  </si>
  <si>
    <t>Astrologer Note</t>
  </si>
  <si>
    <t>9 th Part</t>
  </si>
  <si>
    <t>STATUS</t>
  </si>
  <si>
    <t>NOTE</t>
  </si>
  <si>
    <t>VENUS</t>
  </si>
  <si>
    <t xml:space="preserve">Month </t>
  </si>
  <si>
    <t>Planet harus  dimulai dari profection tahunan</t>
  </si>
  <si>
    <t>MARS</t>
  </si>
  <si>
    <t>TAURUS</t>
  </si>
  <si>
    <t>SCORPIO</t>
  </si>
  <si>
    <t>CAPRI</t>
  </si>
  <si>
    <t>PISCES</t>
  </si>
  <si>
    <t>ASC</t>
  </si>
  <si>
    <t xml:space="preserve">Mars </t>
  </si>
  <si>
    <t>DEGREEE</t>
  </si>
  <si>
    <t>zod</t>
  </si>
  <si>
    <t>degre AWAL</t>
  </si>
  <si>
    <t>degre AKHIR</t>
  </si>
  <si>
    <t>dodec</t>
  </si>
  <si>
    <t xml:space="preserve">YEAR OF USSURPATION </t>
  </si>
  <si>
    <t>ECLIPSE 1</t>
  </si>
  <si>
    <t>ECLIPSE 3</t>
  </si>
  <si>
    <t>ECLIPSE 4</t>
  </si>
  <si>
    <t>Dodecatemoria</t>
  </si>
  <si>
    <t>LOT OF ILLNESS</t>
  </si>
  <si>
    <t>MODE</t>
  </si>
  <si>
    <t>CARDINAL</t>
  </si>
  <si>
    <t>FIXED</t>
  </si>
  <si>
    <t>MUTABLE</t>
  </si>
  <si>
    <t>CAPRICORN</t>
  </si>
  <si>
    <t>PLANET 1</t>
  </si>
  <si>
    <t>PLANET 2</t>
  </si>
  <si>
    <t>PLANET 3</t>
  </si>
  <si>
    <t>PLANET 4</t>
  </si>
  <si>
    <t>PLANET 5</t>
  </si>
  <si>
    <t>PLANET 6</t>
  </si>
  <si>
    <t>CONDITION</t>
  </si>
  <si>
    <t>GOOD HOUSE</t>
  </si>
  <si>
    <t>BAD HOUSE</t>
  </si>
  <si>
    <t>x</t>
  </si>
  <si>
    <t>TEMPERAMENT 1</t>
  </si>
  <si>
    <t>TEMPERAMENT 2</t>
  </si>
  <si>
    <t>HOT</t>
  </si>
  <si>
    <t>COLD</t>
  </si>
  <si>
    <t>DRY</t>
  </si>
  <si>
    <t>COUNT</t>
  </si>
  <si>
    <t>Primary association</t>
  </si>
  <si>
    <t>Secondary associations</t>
  </si>
  <si>
    <t>head</t>
  </si>
  <si>
    <t>eyes, adrenals, blood pressure</t>
  </si>
  <si>
    <t>neck</t>
  </si>
  <si>
    <t>throat, shoulders, ears</t>
  </si>
  <si>
    <t>shoulders</t>
  </si>
  <si>
    <t>lungs, nerves, arms, fingers</t>
  </si>
  <si>
    <t>chest</t>
  </si>
  <si>
    <t>breasts, sides, some bodily fluids and organs</t>
  </si>
  <si>
    <t>sides</t>
  </si>
  <si>
    <t>stomach, heart, spine, upper back, spleen</t>
  </si>
  <si>
    <t>belly</t>
  </si>
  <si>
    <t>abdomen, intestines, gallbladder, pancreas, liver</t>
  </si>
  <si>
    <t>buttocks</t>
  </si>
  <si>
    <t>hips, lower back, kidneys, endocrines</t>
  </si>
  <si>
    <t>genitalia</t>
  </si>
  <si>
    <t>pelvis, urinary bladder, rectum</t>
  </si>
  <si>
    <t>thighs</t>
  </si>
  <si>
    <t>legs, hips, groin</t>
  </si>
  <si>
    <t>knees</t>
  </si>
  <si>
    <t>shin, bones, skin, sinew, nerve</t>
  </si>
  <si>
    <t>lower leg</t>
  </si>
  <si>
    <t>ankle, calf, some blood vessels</t>
  </si>
  <si>
    <t>feet</t>
  </si>
  <si>
    <t>sole, extremity</t>
  </si>
  <si>
    <t>-07:00:00</t>
  </si>
  <si>
    <t>ASC ZODIAC</t>
  </si>
  <si>
    <t xml:space="preserve">CONDITION OF THE SICKNESS </t>
  </si>
  <si>
    <t>CONCLUSION</t>
  </si>
  <si>
    <t>Head, face and ears</t>
  </si>
  <si>
    <t>Neck and throat</t>
  </si>
  <si>
    <t>Arms, hands, shoulders and shoulder blades</t>
  </si>
  <si>
    <t>Breast, bosom, ribs, stomach and spleen</t>
  </si>
  <si>
    <t>Heart, back, spinal column</t>
  </si>
  <si>
    <t>Belly, intestines e diaphragm</t>
  </si>
  <si>
    <t>Bellybutton, kidneys, bladder, urinary system (purification of blood)</t>
  </si>
  <si>
    <t>Genitals and anus</t>
  </si>
  <si>
    <t>Thighs, buttocks and muscles in general</t>
  </si>
  <si>
    <t>Knees (and black bile)</t>
  </si>
  <si>
    <t>Legs and ankles (circulatory system)</t>
  </si>
  <si>
    <t>Feet (and phlegm)</t>
  </si>
  <si>
    <t>MEDIC</t>
  </si>
  <si>
    <t>Another associations</t>
  </si>
  <si>
    <t>TEMPERAMENT</t>
  </si>
  <si>
    <t>MOIST/WET</t>
  </si>
  <si>
    <t>PLANET RULLER</t>
  </si>
  <si>
    <t>FINAL DESCRIPTION</t>
  </si>
  <si>
    <t>CHOLERIC</t>
  </si>
  <si>
    <t>MELANCHOLIC</t>
  </si>
  <si>
    <t>SANGUINE</t>
  </si>
  <si>
    <t>PHLEGMATIC</t>
  </si>
  <si>
    <t>Note progression</t>
  </si>
  <si>
    <t>SUB TOPIK</t>
  </si>
  <si>
    <t>ZODIAC CHARACTER</t>
  </si>
  <si>
    <t>NUMBER COUNT</t>
  </si>
  <si>
    <t>ZODIAC DROP LIST</t>
  </si>
  <si>
    <t>STARTING DATE</t>
  </si>
  <si>
    <t xml:space="preserve">ASTROLOGER Note </t>
  </si>
  <si>
    <t>TESTIMONI</t>
  </si>
  <si>
    <t xml:space="preserve">MAIN TOPIK HOUSE </t>
  </si>
  <si>
    <t>ASTROSEEK DATA</t>
  </si>
  <si>
    <t xml:space="preserve">NATAL HOUSE </t>
  </si>
  <si>
    <t xml:space="preserve">MAIN TOPIK </t>
  </si>
  <si>
    <t>X</t>
  </si>
  <si>
    <t>WANING</t>
  </si>
  <si>
    <t>WAXING</t>
  </si>
  <si>
    <t>ASC MONTHLY  RETURN</t>
  </si>
  <si>
    <t>ADJ DATE</t>
  </si>
  <si>
    <t xml:space="preserve">VERSE 1 </t>
  </si>
  <si>
    <t xml:space="preserve">LUNAR MANSION  </t>
  </si>
  <si>
    <t>VERSE 2</t>
  </si>
  <si>
    <t>CALCULATE</t>
  </si>
  <si>
    <t>ASC MONTHLY LUNAR RETURN</t>
  </si>
  <si>
    <t>WANING/
WAXING</t>
  </si>
  <si>
    <t>ECLIPSE EVENT
(BASED ON ASTROSEEK)</t>
  </si>
  <si>
    <t>ZODIAC ON ECLIPSE</t>
  </si>
  <si>
    <t>DSC</t>
  </si>
  <si>
    <t>MC</t>
  </si>
  <si>
    <t>IC</t>
  </si>
  <si>
    <t>POINT</t>
  </si>
  <si>
    <t>MONTH 
(BASED ON ASTROSEEK)</t>
  </si>
  <si>
    <r>
      <t xml:space="preserve">DODECATEMORIA 
</t>
    </r>
    <r>
      <rPr>
        <u val="double"/>
        <sz val="11"/>
        <color rgb="FFFF0000"/>
        <rFont val="Calibri"/>
        <family val="2"/>
        <scheme val="minor"/>
      </rPr>
      <t>(sensitive)</t>
    </r>
  </si>
  <si>
    <r>
      <t xml:space="preserve">ASTROLOGER NOTE
</t>
    </r>
    <r>
      <rPr>
        <u val="double"/>
        <sz val="11"/>
        <color rgb="FFFF0000"/>
        <rFont val="Calibri"/>
        <family val="2"/>
        <scheme val="minor"/>
      </rPr>
      <t>(Sensitive)</t>
    </r>
  </si>
  <si>
    <t xml:space="preserve">ASSIGNMENT </t>
  </si>
  <si>
    <t>PROFECTION</t>
  </si>
  <si>
    <t>TYPE</t>
  </si>
  <si>
    <t>SUCUDENT</t>
  </si>
  <si>
    <t>CADENT</t>
  </si>
  <si>
    <t>BOUND</t>
  </si>
  <si>
    <t>LUNAR
MANSION</t>
  </si>
  <si>
    <t>PLANET 7</t>
  </si>
  <si>
    <t>MODALITY</t>
  </si>
  <si>
    <t>SLING OF FATE</t>
  </si>
  <si>
    <t>Lot of Hiden (Natal)</t>
  </si>
  <si>
    <t>Lot of Religion(piety-Natal)</t>
  </si>
  <si>
    <t xml:space="preserve">Lot of the religion of the age </t>
  </si>
  <si>
    <t>LORD</t>
  </si>
  <si>
    <t xml:space="preserve">LORD </t>
  </si>
  <si>
    <t>REVOLUTION OF THE YEAR</t>
  </si>
  <si>
    <t>USURPATION</t>
  </si>
  <si>
    <t>Planetary Hours</t>
  </si>
  <si>
    <t>Age</t>
  </si>
  <si>
    <t>LORD OF LUNAR MANSION LINK</t>
  </si>
  <si>
    <t>CALCULATOR PLANETARY HOURS LINK</t>
  </si>
  <si>
    <t xml:space="preserve">LORD posisition in annual revolution </t>
  </si>
  <si>
    <t xml:space="preserve">LORD Lot of Religion of Ages </t>
  </si>
  <si>
    <t>Condition of the year</t>
  </si>
  <si>
    <t>ECLIPSE TRANSIT IN NATAL CHART</t>
  </si>
  <si>
    <t>SQUARE</t>
  </si>
  <si>
    <t>ZODIAC LORD</t>
  </si>
  <si>
    <t>AGES START</t>
  </si>
  <si>
    <t xml:space="preserve">AGES END </t>
  </si>
  <si>
    <t>ECLIPSE</t>
  </si>
  <si>
    <t>ILLNESS AND PERILOUS YEAR</t>
  </si>
  <si>
    <t>4 POINT IN REVOLUTION</t>
  </si>
  <si>
    <t>Favoured Light</t>
  </si>
  <si>
    <t xml:space="preserve">Destined Light </t>
  </si>
  <si>
    <t>ANGGULAR PLANET</t>
  </si>
  <si>
    <t>DEFINITION HOUSE</t>
  </si>
  <si>
    <t>ELEMENT</t>
  </si>
  <si>
    <t>FIRE</t>
  </si>
  <si>
    <t>EARTH</t>
  </si>
  <si>
    <t>AIR</t>
  </si>
  <si>
    <t>WATER</t>
  </si>
  <si>
    <t>ELEMENTALY</t>
  </si>
  <si>
    <t>TRIPLICITY 1</t>
  </si>
  <si>
    <t>TRIPLICITY 2</t>
  </si>
  <si>
    <t>TRIPLICITY 3</t>
  </si>
  <si>
    <t>DAY/NIGHT</t>
  </si>
  <si>
    <t>NOCTURNAL</t>
  </si>
  <si>
    <t>DIURNAL</t>
  </si>
  <si>
    <t xml:space="preserve">ELEMENT </t>
  </si>
  <si>
    <t>ASSIGNMENT</t>
  </si>
  <si>
    <t>MASTER OF NATIVITY</t>
  </si>
  <si>
    <t>DATE CONVERT</t>
  </si>
  <si>
    <t xml:space="preserve">TABEL 1 </t>
  </si>
  <si>
    <t xml:space="preserve">MONTH
(BASED ON ASTROSEEK) </t>
  </si>
  <si>
    <t>NOW(YEAR)</t>
  </si>
  <si>
    <t xml:space="preserve">Lot of Annual Revoulution </t>
  </si>
  <si>
    <t xml:space="preserve">Lot </t>
  </si>
  <si>
    <t>Degree</t>
  </si>
  <si>
    <t>MOON ON 
ZODIAC</t>
  </si>
  <si>
    <r>
      <t xml:space="preserve">Degre 
Ascendant
</t>
    </r>
    <r>
      <rPr>
        <sz val="11"/>
        <color rgb="FFFF0000"/>
        <rFont val="Calibri"/>
        <family val="2"/>
        <scheme val="minor"/>
      </rPr>
      <t>(</t>
    </r>
    <r>
      <rPr>
        <u val="double"/>
        <sz val="11"/>
        <color rgb="FFFF0000"/>
        <rFont val="Calibri"/>
        <family val="2"/>
        <scheme val="minor"/>
      </rPr>
      <t>sensitive</t>
    </r>
    <r>
      <rPr>
        <sz val="11"/>
        <color rgb="FFFF0000"/>
        <rFont val="Calibri"/>
        <family val="2"/>
        <scheme val="minor"/>
      </rPr>
      <t>)</t>
    </r>
  </si>
  <si>
    <t xml:space="preserve">CONDITION MOON </t>
  </si>
  <si>
    <t>YES</t>
  </si>
  <si>
    <t xml:space="preserve">Coruption of the month </t>
  </si>
  <si>
    <t>MASTER OF REVOLUTION 
POSITION</t>
  </si>
  <si>
    <t>START DATE</t>
  </si>
  <si>
    <t>END DATE</t>
  </si>
  <si>
    <t>INTENSE</t>
  </si>
  <si>
    <t>STARTING 
MOMENT</t>
  </si>
  <si>
    <t xml:space="preserve">Estrangement of the month </t>
  </si>
  <si>
    <t>General Condition of the month</t>
  </si>
  <si>
    <t>Alignment of fortune and soul</t>
  </si>
  <si>
    <t>General Condition</t>
  </si>
  <si>
    <t>MOST PLANET</t>
  </si>
  <si>
    <t>LoF 
(EVENT HAPPEN)</t>
  </si>
  <si>
    <t>LINK ANNUAL PROFECTION ASTROSEEK</t>
  </si>
  <si>
    <t>Lord of the Turn</t>
  </si>
  <si>
    <t>CONFIGURATION OF SOLAR RETURN :</t>
  </si>
  <si>
    <t>LINK SOLAR RETUR CHART (ASTROSEEK)</t>
  </si>
  <si>
    <t xml:space="preserve">Derived from LOF </t>
  </si>
  <si>
    <t xml:space="preserve">LOT OF BURDENS </t>
  </si>
  <si>
    <t>ASC
DEGREEE MONTHLY REVOLUTION</t>
  </si>
  <si>
    <t>DELINEATION</t>
  </si>
  <si>
    <t xml:space="preserve">DELINEATION </t>
  </si>
  <si>
    <t>2</t>
  </si>
  <si>
    <t>CONDITION OF THE MOON</t>
  </si>
  <si>
    <t>REVOLUTION CHART</t>
  </si>
  <si>
    <t>NO</t>
  </si>
  <si>
    <t>Shift 
Month</t>
  </si>
  <si>
    <t>MONTH
 OF ACTION</t>
  </si>
  <si>
    <t>Month
 of
 Joy</t>
  </si>
  <si>
    <t>ZODIAC MOON</t>
  </si>
  <si>
    <t>DAY CHART/NIGHT CHART</t>
  </si>
  <si>
    <t>TRIPLICITY OF RULLER SHIP</t>
  </si>
  <si>
    <t xml:space="preserve">CONDITION OF THE MOON </t>
  </si>
  <si>
    <t xml:space="preserve">MOVEMENT OF THE MOON </t>
  </si>
  <si>
    <t xml:space="preserve">RIPLE EFFECT </t>
  </si>
  <si>
    <t>LOT</t>
  </si>
  <si>
    <t xml:space="preserve">DEEDS OF THE SOUL </t>
  </si>
  <si>
    <t>TIME OF ALLIANCES</t>
  </si>
  <si>
    <t xml:space="preserve">ZODIAC </t>
  </si>
  <si>
    <t xml:space="preserve">NO </t>
  </si>
  <si>
    <t>COUNT FROM 
STARTING DEGREE</t>
  </si>
  <si>
    <t>FORTUNE OF THE MOON</t>
  </si>
  <si>
    <t>ANGULAR</t>
  </si>
  <si>
    <t>SUCCEDENT</t>
  </si>
  <si>
    <t xml:space="preserve">LOT OF BURDEN </t>
  </si>
  <si>
    <t>END</t>
  </si>
  <si>
    <t>STARTING</t>
  </si>
  <si>
    <t>Time
 of alliances</t>
  </si>
  <si>
    <t>Deeds 
of 
the soul</t>
  </si>
  <si>
    <t>Month 
of Destiny</t>
  </si>
  <si>
    <t xml:space="preserve">TRIPLICITY LORDS </t>
  </si>
  <si>
    <t xml:space="preserve">TRIPLICITY LORD </t>
  </si>
  <si>
    <t>HOUSE REVOLUTION</t>
  </si>
  <si>
    <t>GUARDIAN OF THE HOROSCOPE</t>
  </si>
  <si>
    <t xml:space="preserve">GUARDIAN OF THE HOROSCOPE </t>
  </si>
  <si>
    <t xml:space="preserve">HOUSE REVOLUTION </t>
  </si>
  <si>
    <t xml:space="preserve">FAVORED LIGHT ZODIAC LORD </t>
  </si>
  <si>
    <t>OPTION 1</t>
  </si>
  <si>
    <t>OPTION 2</t>
  </si>
  <si>
    <t>1. MASTER OF REVOLUTION CANDIDATE</t>
  </si>
  <si>
    <r>
      <t>ASC</t>
    </r>
    <r>
      <rPr>
        <b/>
        <u val="double"/>
        <sz val="16"/>
        <color theme="1"/>
        <rFont val="Calibri"/>
        <family val="2"/>
        <scheme val="minor"/>
      </rPr>
      <t>(sensitive)</t>
    </r>
  </si>
  <si>
    <r>
      <t>MC</t>
    </r>
    <r>
      <rPr>
        <b/>
        <u val="double"/>
        <sz val="16"/>
        <color theme="1"/>
        <rFont val="Calibri"/>
        <family val="2"/>
        <scheme val="minor"/>
      </rPr>
      <t>(sensitive)</t>
    </r>
  </si>
  <si>
    <t xml:space="preserve">RETURN </t>
  </si>
  <si>
    <t>RETURN</t>
  </si>
  <si>
    <t>ZODIAC 
NATAL</t>
  </si>
  <si>
    <t xml:space="preserve">5. </t>
  </si>
  <si>
    <t>DODECATEMORIA 4 POINT  IN REVOLUTION</t>
  </si>
  <si>
    <t xml:space="preserve">6. </t>
  </si>
  <si>
    <t>CHANGGING HOUSE, MIDHEAVEN AND CARDINES</t>
  </si>
  <si>
    <t>7.</t>
  </si>
  <si>
    <t xml:space="preserve"> LOT OF REVOLUTION (Sensitive)</t>
  </si>
  <si>
    <t>FORTUNE OF THE MOON ?</t>
  </si>
  <si>
    <t xml:space="preserve">ASPECT
SAULKHUDAH </t>
  </si>
  <si>
    <t>LORD Lot of hidden Conjunct LoF</t>
  </si>
  <si>
    <t xml:space="preserve">LORD LOT OF HIDDEN </t>
  </si>
  <si>
    <t>Lot of Ilness</t>
  </si>
  <si>
    <t>DATE MONTHLY LUNAR MANSION (ASTRO SEEK )</t>
  </si>
  <si>
    <t>Condition Lord ANNUAL REV</t>
  </si>
  <si>
    <t>OPPOSITION</t>
  </si>
  <si>
    <t>SEXTILE</t>
  </si>
  <si>
    <t>TRINE</t>
  </si>
  <si>
    <t>CONJUCTION</t>
  </si>
  <si>
    <t>ASPECT</t>
  </si>
  <si>
    <t>YES/NO</t>
  </si>
  <si>
    <t xml:space="preserve">Lots Of union </t>
  </si>
  <si>
    <r>
      <t xml:space="preserve">MAIN TOPIK 
</t>
    </r>
    <r>
      <rPr>
        <b/>
        <sz val="16"/>
        <color rgb="FFFF0000"/>
        <rFont val="Calibri"/>
        <family val="2"/>
      </rPr>
      <t>(SENSITIVE)</t>
    </r>
  </si>
  <si>
    <r>
      <t xml:space="preserve">Peak Month
</t>
    </r>
    <r>
      <rPr>
        <b/>
        <u val="double"/>
        <sz val="11"/>
        <color rgb="FFFF0000"/>
        <rFont val="Calibri"/>
        <family val="2"/>
      </rPr>
      <t>(Sensitive)</t>
    </r>
  </si>
  <si>
    <r>
      <t xml:space="preserve">Fallen Month
</t>
    </r>
    <r>
      <rPr>
        <b/>
        <u val="double"/>
        <sz val="11"/>
        <color rgb="FFFF0000"/>
        <rFont val="Calibri"/>
        <family val="2"/>
      </rPr>
      <t>(Sensitive)</t>
    </r>
  </si>
  <si>
    <t>PERIOD OF FELICITY</t>
  </si>
  <si>
    <t>AGE</t>
  </si>
  <si>
    <t xml:space="preserve">PLANETARY HOURS </t>
  </si>
  <si>
    <t xml:space="preserve">1st Turn </t>
  </si>
  <si>
    <t>11nd Turn</t>
  </si>
  <si>
    <t xml:space="preserve">LORD of the Soul </t>
  </si>
  <si>
    <t>POSITION OF AGE</t>
  </si>
  <si>
    <t>The Great Turn 11nd</t>
  </si>
  <si>
    <t>The Great Turn 1st</t>
  </si>
  <si>
    <t xml:space="preserve">The Great Year </t>
  </si>
  <si>
    <t>LORD LUNAR 
MANSION</t>
  </si>
  <si>
    <t>TURNING OF 
THE SOUL</t>
  </si>
  <si>
    <t>NOCTURNAL/DIURNAL</t>
  </si>
  <si>
    <t>DATE</t>
  </si>
  <si>
    <t>PERIODE</t>
  </si>
  <si>
    <t>AUSPICES OF THE MOON</t>
  </si>
  <si>
    <t xml:space="preserve">ZODIAC PROFECTED </t>
  </si>
  <si>
    <t>PROFECTED POINT</t>
  </si>
  <si>
    <t>-</t>
  </si>
  <si>
    <t>CONCLUSION ECLIPSE</t>
  </si>
  <si>
    <t>CONCLUSION  HOUSE</t>
  </si>
  <si>
    <t>YEAR  OF PROFECTION</t>
  </si>
  <si>
    <t xml:space="preserve">LOT OF FORTUNE ON HOUSE </t>
  </si>
  <si>
    <t>Nov 20, 1987 - 05:30</t>
  </si>
  <si>
    <t>Dec 19, 1987 - 19:16</t>
  </si>
  <si>
    <t>Jan 18, 1988 - 05:53</t>
  </si>
  <si>
    <t>Feb 16, 1988 - 19:33</t>
  </si>
  <si>
    <t>Mar 17, 1988 - 17:44</t>
  </si>
  <si>
    <t>Apr 17, 1988 - 04:48</t>
  </si>
  <si>
    <t>May 18, 1988 - 03:06</t>
  </si>
  <si>
    <t>Jun 18, 1988 - 10:34</t>
  </si>
  <si>
    <t>Jul 19, 1988 - 21:29</t>
  </si>
  <si>
    <t>Aug 20, 1988 - 05:05</t>
  </si>
  <si>
    <t>Sep 20, 1988 - 03:34</t>
  </si>
  <si>
    <t>Oct 20, 1988 - 13:51</t>
  </si>
  <si>
    <t>00:13::23</t>
  </si>
  <si>
    <t>H1 - HELM</t>
  </si>
  <si>
    <t>H2 Gate of Hades</t>
  </si>
  <si>
    <t>H3 - The House of the Goddess</t>
  </si>
  <si>
    <t>H4 -Subterranean</t>
  </si>
  <si>
    <t>H5  Good Fortune</t>
  </si>
  <si>
    <t>H6-Bad Fortune</t>
  </si>
  <si>
    <t>H7- Setting</t>
  </si>
  <si>
    <t>H8-Inactive</t>
  </si>
  <si>
    <t>H9- The House of God</t>
  </si>
  <si>
    <t>H10 - Midheaven</t>
  </si>
  <si>
    <t>H11 Good Spirit</t>
  </si>
  <si>
    <t>H12 Bad Spirit</t>
  </si>
  <si>
    <t xml:space="preserve">MOON BODILY CONTACT </t>
  </si>
  <si>
    <t xml:space="preserve">ECLIPSE in house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</si>
</sst>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.00_-;\-* #,##0.00_-;_-* &quot;-&quot;??_-;_-@_-"/>
    <numFmt numFmtId="165" formatCode="[$-409]d\-mmm\-yyyy;@"/>
    <numFmt numFmtId="166" formatCode="_-* #,##0_-;\-* #,##0_-;_-* &quot;-&quot;??_-;_-@_-"/>
    <numFmt numFmtId="167" formatCode="[$-409]d\-mmm\-yy;@"/>
    <numFmt numFmtId="168" formatCode="[$-409]dd\-mmm\-yy;@"/>
    <numFmt numFmtId="169" formatCode="[$-409]mmm\-yy;@"/>
  </numFmts>
  <fonts count="43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9"/>
      <color rgb="FF232323"/>
      <name val="Verdana"/>
      <family val="2"/>
    </font>
    <font>
      <b/>
      <sz val="16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name val="Calibri"/>
      <family val="2"/>
    </font>
    <font>
      <b/>
      <sz val="15"/>
      <color theme="1"/>
      <name val="Calibri"/>
      <family val="2"/>
    </font>
    <font>
      <b/>
      <sz val="11"/>
      <name val="Calibri"/>
      <family val="2"/>
    </font>
    <font>
      <sz val="14"/>
      <color theme="1"/>
      <name val="Calibri"/>
      <family val="2"/>
      <scheme val="minor"/>
    </font>
    <font>
      <sz val="14"/>
      <name val="Calibri"/>
      <family val="2"/>
    </font>
    <font>
      <sz val="14"/>
      <name val="Calibri"/>
      <family val="2"/>
      <scheme val="minor"/>
    </font>
    <font>
      <b/>
      <sz val="11"/>
      <color theme="1"/>
      <name val="Calibri"/>
      <family val="2"/>
    </font>
    <font>
      <b/>
      <sz val="11"/>
      <name val="Calibri"/>
      <family val="2"/>
      <scheme val="minor"/>
    </font>
    <font>
      <u val="double"/>
      <sz val="11"/>
      <color rgb="FFFF0000"/>
      <name val="Calibri"/>
      <family val="2"/>
      <scheme val="minor"/>
    </font>
    <font>
      <b/>
      <sz val="16"/>
      <color theme="1"/>
      <name val="Calibri"/>
      <family val="2"/>
    </font>
    <font>
      <sz val="22"/>
      <color theme="1"/>
      <name val="Calibri"/>
      <family val="2"/>
      <scheme val="minor"/>
    </font>
    <font>
      <b/>
      <sz val="16"/>
      <name val="Calibri"/>
      <family val="2"/>
    </font>
    <font>
      <b/>
      <sz val="18"/>
      <color theme="1"/>
      <name val="Calibri"/>
      <family val="2"/>
    </font>
    <font>
      <u/>
      <sz val="14"/>
      <color theme="10"/>
      <name val="Calibri"/>
      <family val="2"/>
      <scheme val="minor"/>
    </font>
    <font>
      <b/>
      <sz val="11"/>
      <color indexed="81"/>
      <name val="Tahoma"/>
      <family val="2"/>
    </font>
    <font>
      <b/>
      <u val="double"/>
      <sz val="14"/>
      <color theme="1"/>
      <name val="Calibri"/>
      <family val="2"/>
      <scheme val="minor"/>
    </font>
    <font>
      <b/>
      <u val="double"/>
      <sz val="16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6"/>
      <color rgb="FFFF0000"/>
      <name val="Calibri"/>
      <family val="2"/>
    </font>
    <font>
      <b/>
      <u val="double"/>
      <sz val="11"/>
      <color rgb="FFFF0000"/>
      <name val="Calibri"/>
      <family val="2"/>
    </font>
    <font>
      <sz val="14"/>
      <color rgb="FFC00000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rgb="FFFF0000"/>
      </patternFill>
    </fill>
    <fill>
      <patternFill patternType="solid">
        <fgColor rgb="FF00B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rgb="FFFF0000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485"/>
        <bgColor indexed="64"/>
      </patternFill>
    </fill>
  </fills>
  <borders count="12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 style="medium">
        <color indexed="64"/>
      </top>
      <bottom/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double">
        <color auto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double">
        <color indexed="64"/>
      </right>
      <top style="hair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double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DashDotDot">
        <color auto="1"/>
      </left>
      <right/>
      <top style="mediumDashDotDot">
        <color auto="1"/>
      </top>
      <bottom/>
      <diagonal/>
    </border>
    <border>
      <left/>
      <right style="mediumDashDotDot">
        <color auto="1"/>
      </right>
      <top style="mediumDashDotDot">
        <color auto="1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double">
        <color indexed="64"/>
      </right>
      <top style="hair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mediumDashDotDot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DashDotDot">
        <color auto="1"/>
      </right>
      <top style="hair">
        <color indexed="64"/>
      </top>
      <bottom style="thin">
        <color auto="1"/>
      </bottom>
      <diagonal/>
    </border>
    <border>
      <left/>
      <right style="mediumDashDotDot">
        <color auto="1"/>
      </right>
      <top style="thin">
        <color auto="1"/>
      </top>
      <bottom style="thin">
        <color auto="1"/>
      </bottom>
      <diagonal/>
    </border>
    <border>
      <left style="mediumDashDotDot">
        <color auto="1"/>
      </left>
      <right style="thin">
        <color auto="1"/>
      </right>
      <top style="thin">
        <color auto="1"/>
      </top>
      <bottom style="mediumDashDotDot">
        <color auto="1"/>
      </bottom>
      <diagonal/>
    </border>
    <border>
      <left/>
      <right style="mediumDashDotDot">
        <color auto="1"/>
      </right>
      <top style="thin">
        <color auto="1"/>
      </top>
      <bottom style="mediumDashDotDot">
        <color auto="1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DashDotDot">
        <color indexed="64"/>
      </left>
      <right style="thin">
        <color indexed="64"/>
      </right>
      <top style="mediumDashDotDot">
        <color indexed="64"/>
      </top>
      <bottom style="mediumDashDotDot">
        <color indexed="64"/>
      </bottom>
      <diagonal/>
    </border>
    <border>
      <left style="thin">
        <color indexed="64"/>
      </left>
      <right style="thin">
        <color indexed="64"/>
      </right>
      <top style="mediumDashDotDot">
        <color indexed="64"/>
      </top>
      <bottom style="mediumDashDotDot">
        <color indexed="64"/>
      </bottom>
      <diagonal/>
    </border>
    <border>
      <left style="thin">
        <color indexed="64"/>
      </left>
      <right style="mediumDashDotDot">
        <color indexed="64"/>
      </right>
      <top style="mediumDashDotDot">
        <color indexed="64"/>
      </top>
      <bottom style="mediumDashDotDot">
        <color indexed="64"/>
      </bottom>
      <diagonal/>
    </border>
    <border>
      <left/>
      <right style="double">
        <color auto="1"/>
      </right>
      <top style="thin">
        <color indexed="64"/>
      </top>
      <bottom style="thin">
        <color indexed="64"/>
      </bottom>
      <diagonal/>
    </border>
    <border>
      <left/>
      <right style="double">
        <color auto="1"/>
      </right>
      <top style="thin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thin">
        <color rgb="FF000000"/>
      </left>
      <right/>
      <top/>
      <bottom/>
      <diagonal/>
    </border>
  </borders>
  <cellStyleXfs count="6">
    <xf numFmtId="0" fontId="0" fillId="0" borderId="0"/>
    <xf numFmtId="0" fontId="8" fillId="0" borderId="0" applyNumberForma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</cellStyleXfs>
  <cellXfs count="64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3" fillId="0" borderId="0" xfId="0" applyFont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4" borderId="0" xfId="0" applyFill="1"/>
    <xf numFmtId="0" fontId="0" fillId="0" borderId="15" xfId="0" applyBorder="1"/>
    <xf numFmtId="0" fontId="0" fillId="0" borderId="17" xfId="0" applyBorder="1"/>
    <xf numFmtId="0" fontId="7" fillId="0" borderId="0" xfId="0" applyFont="1"/>
    <xf numFmtId="0" fontId="0" fillId="5" borderId="15" xfId="0" applyFill="1" applyBorder="1"/>
    <xf numFmtId="0" fontId="0" fillId="0" borderId="18" xfId="0" applyBorder="1"/>
    <xf numFmtId="0" fontId="7" fillId="0" borderId="22" xfId="0" applyFont="1" applyBorder="1"/>
    <xf numFmtId="0" fontId="0" fillId="0" borderId="23" xfId="0" applyBorder="1"/>
    <xf numFmtId="0" fontId="0" fillId="0" borderId="24" xfId="0" applyBorder="1"/>
    <xf numFmtId="0" fontId="0" fillId="0" borderId="26" xfId="0" applyBorder="1"/>
    <xf numFmtId="0" fontId="0" fillId="0" borderId="28" xfId="0" applyBorder="1"/>
    <xf numFmtId="0" fontId="0" fillId="0" borderId="0" xfId="0" applyAlignment="1">
      <alignment wrapText="1"/>
    </xf>
    <xf numFmtId="0" fontId="0" fillId="6" borderId="29" xfId="0" applyFill="1" applyBorder="1" applyAlignment="1">
      <alignment wrapText="1"/>
    </xf>
    <xf numFmtId="0" fontId="3" fillId="0" borderId="0" xfId="0" applyFont="1" applyAlignment="1">
      <alignment horizontal="left"/>
    </xf>
    <xf numFmtId="0" fontId="0" fillId="0" borderId="43" xfId="0" applyBorder="1"/>
    <xf numFmtId="0" fontId="0" fillId="0" borderId="44" xfId="0" applyBorder="1" applyAlignment="1">
      <alignment horizontal="left"/>
    </xf>
    <xf numFmtId="0" fontId="0" fillId="0" borderId="44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0" fillId="0" borderId="44" xfId="0" applyBorder="1" applyAlignment="1">
      <alignment wrapText="1"/>
    </xf>
    <xf numFmtId="0" fontId="3" fillId="0" borderId="43" xfId="0" applyFont="1" applyBorder="1"/>
    <xf numFmtId="0" fontId="0" fillId="0" borderId="51" xfId="0" applyBorder="1"/>
    <xf numFmtId="0" fontId="0" fillId="3" borderId="18" xfId="0" applyFill="1" applyBorder="1"/>
    <xf numFmtId="0" fontId="0" fillId="3" borderId="51" xfId="0" applyFill="1" applyBorder="1"/>
    <xf numFmtId="0" fontId="3" fillId="0" borderId="15" xfId="0" applyFont="1" applyBorder="1"/>
    <xf numFmtId="0" fontId="0" fillId="5" borderId="18" xfId="0" applyFill="1" applyBorder="1"/>
    <xf numFmtId="0" fontId="8" fillId="0" borderId="0" xfId="1"/>
    <xf numFmtId="0" fontId="3" fillId="0" borderId="22" xfId="0" applyFont="1" applyBorder="1"/>
    <xf numFmtId="0" fontId="0" fillId="0" borderId="55" xfId="0" applyBorder="1"/>
    <xf numFmtId="0" fontId="0" fillId="0" borderId="55" xfId="0" applyBorder="1" applyAlignment="1">
      <alignment vertical="center"/>
    </xf>
    <xf numFmtId="0" fontId="0" fillId="0" borderId="0" xfId="0" applyAlignment="1">
      <alignment horizontal="left"/>
    </xf>
    <xf numFmtId="0" fontId="0" fillId="0" borderId="43" xfId="0" applyBorder="1" applyAlignment="1">
      <alignment horizontal="center"/>
    </xf>
    <xf numFmtId="0" fontId="0" fillId="0" borderId="0" xfId="0" applyAlignment="1">
      <alignment vertical="center"/>
    </xf>
    <xf numFmtId="0" fontId="3" fillId="0" borderId="0" xfId="0" applyFont="1" applyAlignment="1">
      <alignment horizontal="center"/>
    </xf>
    <xf numFmtId="164" fontId="0" fillId="0" borderId="0" xfId="2" applyFont="1" applyFill="1"/>
    <xf numFmtId="164" fontId="0" fillId="0" borderId="9" xfId="2" applyFont="1" applyFill="1" applyBorder="1"/>
    <xf numFmtId="164" fontId="0" fillId="0" borderId="4" xfId="2" applyFont="1" applyFill="1" applyBorder="1"/>
    <xf numFmtId="164" fontId="0" fillId="0" borderId="6" xfId="2" applyFont="1" applyFill="1" applyBorder="1"/>
    <xf numFmtId="164" fontId="0" fillId="0" borderId="0" xfId="2" applyFont="1" applyAlignment="1">
      <alignment horizontal="center" vertical="center" wrapText="1"/>
    </xf>
    <xf numFmtId="0" fontId="10" fillId="0" borderId="0" xfId="0" applyFont="1"/>
    <xf numFmtId="0" fontId="11" fillId="3" borderId="0" xfId="0" applyFont="1" applyFill="1"/>
    <xf numFmtId="0" fontId="0" fillId="3" borderId="15" xfId="0" applyFill="1" applyBorder="1"/>
    <xf numFmtId="0" fontId="0" fillId="7" borderId="0" xfId="0" applyFill="1"/>
    <xf numFmtId="21" fontId="0" fillId="0" borderId="0" xfId="0" applyNumberFormat="1"/>
    <xf numFmtId="45" fontId="0" fillId="0" borderId="0" xfId="0" applyNumberFormat="1"/>
    <xf numFmtId="0" fontId="6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3" fillId="0" borderId="15" xfId="0" applyFont="1" applyBorder="1" applyAlignment="1">
      <alignment vertical="center" wrapText="1"/>
    </xf>
    <xf numFmtId="0" fontId="0" fillId="4" borderId="18" xfId="0" applyFill="1" applyBorder="1"/>
    <xf numFmtId="45" fontId="0" fillId="4" borderId="20" xfId="0" applyNumberFormat="1" applyFill="1" applyBorder="1" applyAlignment="1">
      <alignment vertical="center"/>
    </xf>
    <xf numFmtId="45" fontId="0" fillId="4" borderId="18" xfId="0" applyNumberFormat="1" applyFill="1" applyBorder="1" applyAlignment="1">
      <alignment vertical="center"/>
    </xf>
    <xf numFmtId="0" fontId="0" fillId="4" borderId="20" xfId="0" applyFill="1" applyBorder="1" applyAlignment="1">
      <alignment horizontal="left" vertical="center"/>
    </xf>
    <xf numFmtId="0" fontId="0" fillId="4" borderId="18" xfId="0" applyFill="1" applyBorder="1" applyAlignment="1">
      <alignment horizontal="left" vertical="center"/>
    </xf>
    <xf numFmtId="165" fontId="0" fillId="0" borderId="0" xfId="0" applyNumberFormat="1"/>
    <xf numFmtId="0" fontId="0" fillId="0" borderId="15" xfId="0" applyBorder="1" applyAlignment="1">
      <alignment wrapText="1"/>
    </xf>
    <xf numFmtId="22" fontId="10" fillId="0" borderId="0" xfId="0" applyNumberFormat="1" applyFont="1"/>
    <xf numFmtId="0" fontId="14" fillId="4" borderId="15" xfId="0" applyFont="1" applyFill="1" applyBorder="1"/>
    <xf numFmtId="0" fontId="0" fillId="4" borderId="15" xfId="0" applyFill="1" applyBorder="1"/>
    <xf numFmtId="0" fontId="0" fillId="0" borderId="15" xfId="0" applyBorder="1" applyAlignment="1">
      <alignment vertical="center" wrapText="1"/>
    </xf>
    <xf numFmtId="0" fontId="3" fillId="0" borderId="0" xfId="0" applyFont="1" applyAlignment="1">
      <alignment wrapText="1"/>
    </xf>
    <xf numFmtId="0" fontId="11" fillId="5" borderId="15" xfId="0" applyFont="1" applyFill="1" applyBorder="1" applyAlignment="1">
      <alignment horizontal="center" vertical="center"/>
    </xf>
    <xf numFmtId="0" fontId="17" fillId="5" borderId="15" xfId="0" applyFont="1" applyFill="1" applyBorder="1" applyAlignment="1">
      <alignment horizontal="center" vertical="center" wrapText="1"/>
    </xf>
    <xf numFmtId="0" fontId="9" fillId="0" borderId="0" xfId="4"/>
    <xf numFmtId="0" fontId="9" fillId="0" borderId="15" xfId="4" applyBorder="1"/>
    <xf numFmtId="0" fontId="9" fillId="4" borderId="15" xfId="4" applyFill="1" applyBorder="1"/>
    <xf numFmtId="0" fontId="9" fillId="5" borderId="15" xfId="4" applyFill="1" applyBorder="1"/>
    <xf numFmtId="0" fontId="9" fillId="0" borderId="0" xfId="4" quotePrefix="1"/>
    <xf numFmtId="45" fontId="9" fillId="0" borderId="0" xfId="4" applyNumberFormat="1"/>
    <xf numFmtId="0" fontId="0" fillId="4" borderId="15" xfId="0" applyFill="1" applyBorder="1" applyAlignment="1">
      <alignment horizontal="center" vertical="center" wrapText="1"/>
    </xf>
    <xf numFmtId="0" fontId="0" fillId="4" borderId="18" xfId="0" applyFill="1" applyBorder="1" applyAlignment="1">
      <alignment vertical="center"/>
    </xf>
    <xf numFmtId="0" fontId="0" fillId="5" borderId="18" xfId="0" applyFill="1" applyBorder="1" applyAlignment="1">
      <alignment vertical="center"/>
    </xf>
    <xf numFmtId="0" fontId="0" fillId="4" borderId="20" xfId="0" applyFill="1" applyBorder="1" applyAlignment="1">
      <alignment vertic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5" fillId="0" borderId="56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3" fillId="0" borderId="43" xfId="0" applyFont="1" applyBorder="1" applyAlignment="1">
      <alignment horizontal="center" wrapText="1"/>
    </xf>
    <xf numFmtId="0" fontId="0" fillId="0" borderId="0" xfId="0" applyAlignment="1">
      <alignment horizontal="center" vertical="center"/>
    </xf>
    <xf numFmtId="15" fontId="0" fillId="0" borderId="0" xfId="0" applyNumberFormat="1"/>
    <xf numFmtId="0" fontId="5" fillId="4" borderId="15" xfId="0" applyFont="1" applyFill="1" applyBorder="1" applyAlignment="1">
      <alignment vertical="center" wrapText="1"/>
    </xf>
    <xf numFmtId="0" fontId="5" fillId="8" borderId="15" xfId="0" applyFont="1" applyFill="1" applyBorder="1" applyAlignment="1">
      <alignment vertical="center" wrapText="1"/>
    </xf>
    <xf numFmtId="0" fontId="12" fillId="4" borderId="15" xfId="0" applyFont="1" applyFill="1" applyBorder="1" applyAlignment="1">
      <alignment vertical="center" wrapText="1"/>
    </xf>
    <xf numFmtId="0" fontId="16" fillId="4" borderId="15" xfId="0" applyFont="1" applyFill="1" applyBorder="1" applyAlignment="1">
      <alignment horizontal="center" vertical="center" wrapText="1"/>
    </xf>
    <xf numFmtId="0" fontId="16" fillId="4" borderId="15" xfId="0" quotePrefix="1" applyFont="1" applyFill="1" applyBorder="1" applyAlignment="1">
      <alignment horizontal="center" vertical="center" wrapText="1"/>
    </xf>
    <xf numFmtId="0" fontId="0" fillId="4" borderId="15" xfId="0" applyFill="1" applyBorder="1" applyAlignment="1">
      <alignment vertical="center" wrapText="1"/>
    </xf>
    <xf numFmtId="0" fontId="9" fillId="0" borderId="0" xfId="4" applyAlignment="1">
      <alignment wrapText="1"/>
    </xf>
    <xf numFmtId="20" fontId="0" fillId="0" borderId="0" xfId="0" applyNumberFormat="1"/>
    <xf numFmtId="21" fontId="17" fillId="5" borderId="15" xfId="0" applyNumberFormat="1" applyFont="1" applyFill="1" applyBorder="1" applyAlignment="1">
      <alignment horizontal="center" vertical="center" wrapText="1"/>
    </xf>
    <xf numFmtId="45" fontId="9" fillId="4" borderId="15" xfId="4" applyNumberFormat="1" applyFill="1" applyBorder="1"/>
    <xf numFmtId="0" fontId="0" fillId="4" borderId="18" xfId="0" applyFill="1" applyBorder="1" applyAlignment="1">
      <alignment vertical="center" wrapText="1"/>
    </xf>
    <xf numFmtId="0" fontId="0" fillId="4" borderId="27" xfId="0" applyFill="1" applyBorder="1" applyAlignment="1">
      <alignment vertical="center" wrapText="1"/>
    </xf>
    <xf numFmtId="0" fontId="9" fillId="4" borderId="18" xfId="4" applyFill="1" applyBorder="1"/>
    <xf numFmtId="0" fontId="11" fillId="4" borderId="15" xfId="0" applyFont="1" applyFill="1" applyBorder="1" applyAlignment="1">
      <alignment horizontal="center" vertical="center"/>
    </xf>
    <xf numFmtId="0" fontId="9" fillId="4" borderId="15" xfId="0" applyFont="1" applyFill="1" applyBorder="1"/>
    <xf numFmtId="0" fontId="6" fillId="0" borderId="23" xfId="0" applyFont="1" applyBorder="1"/>
    <xf numFmtId="0" fontId="6" fillId="0" borderId="22" xfId="0" applyFont="1" applyBorder="1"/>
    <xf numFmtId="0" fontId="0" fillId="0" borderId="0" xfId="0" applyAlignment="1">
      <alignment vertical="top"/>
    </xf>
    <xf numFmtId="0" fontId="13" fillId="0" borderId="0" xfId="0" applyFont="1" applyAlignment="1">
      <alignment horizontal="center"/>
    </xf>
    <xf numFmtId="0" fontId="3" fillId="0" borderId="56" xfId="0" applyFont="1" applyBorder="1"/>
    <xf numFmtId="0" fontId="3" fillId="0" borderId="62" xfId="0" applyFont="1" applyBorder="1"/>
    <xf numFmtId="0" fontId="0" fillId="0" borderId="17" xfId="0" applyBorder="1" applyAlignment="1">
      <alignment wrapText="1"/>
    </xf>
    <xf numFmtId="21" fontId="0" fillId="5" borderId="15" xfId="0" applyNumberFormat="1" applyFill="1" applyBorder="1" applyAlignment="1">
      <alignment wrapText="1"/>
    </xf>
    <xf numFmtId="21" fontId="0" fillId="3" borderId="15" xfId="0" applyNumberFormat="1" applyFill="1" applyBorder="1" applyAlignment="1">
      <alignment wrapText="1"/>
    </xf>
    <xf numFmtId="0" fontId="0" fillId="2" borderId="0" xfId="0" applyFill="1"/>
    <xf numFmtId="0" fontId="0" fillId="2" borderId="0" xfId="0" applyFill="1" applyAlignment="1">
      <alignment wrapText="1"/>
    </xf>
    <xf numFmtId="0" fontId="0" fillId="2" borderId="0" xfId="0" applyFill="1" applyAlignment="1">
      <alignment horizontal="right" vertical="center"/>
    </xf>
    <xf numFmtId="0" fontId="9" fillId="0" borderId="0" xfId="5"/>
    <xf numFmtId="168" fontId="0" fillId="0" borderId="0" xfId="0" applyNumberFormat="1" applyAlignment="1">
      <alignment wrapText="1"/>
    </xf>
    <xf numFmtId="166" fontId="11" fillId="0" borderId="0" xfId="2" applyNumberFormat="1" applyFont="1"/>
    <xf numFmtId="167" fontId="0" fillId="0" borderId="0" xfId="0" applyNumberFormat="1"/>
    <xf numFmtId="0" fontId="19" fillId="0" borderId="0" xfId="0" applyFont="1" applyAlignment="1">
      <alignment wrapText="1"/>
    </xf>
    <xf numFmtId="168" fontId="3" fillId="0" borderId="0" xfId="0" applyNumberFormat="1" applyFont="1" applyAlignment="1">
      <alignment wrapText="1"/>
    </xf>
    <xf numFmtId="168" fontId="9" fillId="0" borderId="0" xfId="0" applyNumberFormat="1" applyFont="1" applyAlignment="1">
      <alignment wrapText="1"/>
    </xf>
    <xf numFmtId="168" fontId="0" fillId="0" borderId="0" xfId="0" applyNumberFormat="1"/>
    <xf numFmtId="0" fontId="9" fillId="4" borderId="51" xfId="0" applyFont="1" applyFill="1" applyBorder="1"/>
    <xf numFmtId="0" fontId="0" fillId="2" borderId="15" xfId="0" applyFill="1" applyBorder="1"/>
    <xf numFmtId="0" fontId="9" fillId="4" borderId="18" xfId="0" applyFont="1" applyFill="1" applyBorder="1"/>
    <xf numFmtId="168" fontId="9" fillId="0" borderId="0" xfId="0" applyNumberFormat="1" applyFont="1"/>
    <xf numFmtId="0" fontId="9" fillId="4" borderId="21" xfId="0" applyFont="1" applyFill="1" applyBorder="1"/>
    <xf numFmtId="0" fontId="0" fillId="11" borderId="0" xfId="0" applyFill="1"/>
    <xf numFmtId="0" fontId="9" fillId="11" borderId="0" xfId="0" applyFont="1" applyFill="1"/>
    <xf numFmtId="0" fontId="0" fillId="7" borderId="41" xfId="0" applyFill="1" applyBorder="1"/>
    <xf numFmtId="0" fontId="9" fillId="13" borderId="0" xfId="0" applyFont="1" applyFill="1"/>
    <xf numFmtId="0" fontId="0" fillId="13" borderId="0" xfId="0" applyFill="1"/>
    <xf numFmtId="0" fontId="0" fillId="3" borderId="0" xfId="0" applyFill="1"/>
    <xf numFmtId="0" fontId="3" fillId="4" borderId="15" xfId="0" applyFont="1" applyFill="1" applyBorder="1"/>
    <xf numFmtId="0" fontId="3" fillId="2" borderId="15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68" fontId="3" fillId="0" borderId="0" xfId="0" applyNumberFormat="1" applyFont="1" applyAlignment="1">
      <alignment horizontal="center" vertical="center"/>
    </xf>
    <xf numFmtId="15" fontId="3" fillId="0" borderId="0" xfId="0" applyNumberFormat="1" applyFont="1" applyAlignment="1">
      <alignment horizontal="center" vertical="center"/>
    </xf>
    <xf numFmtId="45" fontId="0" fillId="4" borderId="15" xfId="0" applyNumberFormat="1" applyFill="1" applyBorder="1"/>
    <xf numFmtId="0" fontId="3" fillId="2" borderId="42" xfId="0" applyFont="1" applyFill="1" applyBorder="1" applyAlignment="1">
      <alignment wrapText="1"/>
    </xf>
    <xf numFmtId="0" fontId="3" fillId="2" borderId="30" xfId="0" applyFont="1" applyFill="1" applyBorder="1" applyAlignment="1">
      <alignment vertical="center"/>
    </xf>
    <xf numFmtId="0" fontId="3" fillId="2" borderId="31" xfId="0" applyFont="1" applyFill="1" applyBorder="1" applyAlignment="1">
      <alignment vertical="center" wrapText="1"/>
    </xf>
    <xf numFmtId="0" fontId="3" fillId="2" borderId="31" xfId="0" applyFont="1" applyFill="1" applyBorder="1" applyAlignment="1">
      <alignment vertical="center"/>
    </xf>
    <xf numFmtId="0" fontId="3" fillId="2" borderId="52" xfId="0" applyFont="1" applyFill="1" applyBorder="1" applyAlignment="1">
      <alignment vertical="center"/>
    </xf>
    <xf numFmtId="0" fontId="3" fillId="2" borderId="0" xfId="0" applyFont="1" applyFill="1" applyAlignment="1">
      <alignment horizontal="center" vertical="center" wrapText="1"/>
    </xf>
    <xf numFmtId="0" fontId="3" fillId="2" borderId="33" xfId="0" applyFont="1" applyFill="1" applyBorder="1" applyAlignment="1">
      <alignment vertical="center" wrapText="1"/>
    </xf>
    <xf numFmtId="0" fontId="0" fillId="0" borderId="18" xfId="0" applyBorder="1" applyAlignment="1">
      <alignment vertical="center" wrapText="1"/>
    </xf>
    <xf numFmtId="0" fontId="0" fillId="4" borderId="51" xfId="0" applyFill="1" applyBorder="1"/>
    <xf numFmtId="0" fontId="3" fillId="2" borderId="15" xfId="0" applyFont="1" applyFill="1" applyBorder="1" applyAlignment="1">
      <alignment vertical="center" wrapText="1"/>
    </xf>
    <xf numFmtId="0" fontId="0" fillId="0" borderId="75" xfId="0" applyBorder="1" applyAlignment="1">
      <alignment horizontal="center" wrapText="1"/>
    </xf>
    <xf numFmtId="0" fontId="0" fillId="0" borderId="75" xfId="0" applyBorder="1" applyAlignment="1">
      <alignment horizontal="center"/>
    </xf>
    <xf numFmtId="0" fontId="3" fillId="2" borderId="15" xfId="0" applyFont="1" applyFill="1" applyBorder="1" applyAlignment="1">
      <alignment vertical="center"/>
    </xf>
    <xf numFmtId="167" fontId="0" fillId="0" borderId="0" xfId="0" applyNumberFormat="1" applyAlignment="1">
      <alignment horizontal="left" wrapText="1"/>
    </xf>
    <xf numFmtId="0" fontId="3" fillId="0" borderId="15" xfId="0" applyFont="1" applyBorder="1" applyAlignment="1">
      <alignment horizontal="left" vertical="center"/>
    </xf>
    <xf numFmtId="0" fontId="31" fillId="0" borderId="0" xfId="0" applyFont="1"/>
    <xf numFmtId="0" fontId="31" fillId="0" borderId="44" xfId="0" applyFont="1" applyBorder="1"/>
    <xf numFmtId="0" fontId="24" fillId="0" borderId="0" xfId="0" applyFont="1"/>
    <xf numFmtId="0" fontId="24" fillId="0" borderId="44" xfId="0" applyFont="1" applyBorder="1"/>
    <xf numFmtId="0" fontId="0" fillId="0" borderId="44" xfId="0" applyBorder="1" applyAlignment="1">
      <alignment vertical="top"/>
    </xf>
    <xf numFmtId="0" fontId="0" fillId="0" borderId="0" xfId="0" applyAlignment="1">
      <alignment horizontal="left" wrapText="1"/>
    </xf>
    <xf numFmtId="0" fontId="16" fillId="4" borderId="21" xfId="0" applyFont="1" applyFill="1" applyBorder="1" applyAlignment="1">
      <alignment horizontal="center" vertical="center"/>
    </xf>
    <xf numFmtId="21" fontId="0" fillId="5" borderId="15" xfId="0" applyNumberFormat="1" applyFill="1" applyBorder="1"/>
    <xf numFmtId="0" fontId="8" fillId="0" borderId="75" xfId="1" applyBorder="1" applyAlignment="1">
      <alignment vertical="center" wrapText="1"/>
    </xf>
    <xf numFmtId="0" fontId="8" fillId="0" borderId="0" xfId="1" applyBorder="1" applyAlignment="1">
      <alignment vertical="center" wrapText="1"/>
    </xf>
    <xf numFmtId="0" fontId="0" fillId="4" borderId="18" xfId="0" applyFill="1" applyBorder="1" applyAlignment="1">
      <alignment horizontal="center" vertical="center" wrapText="1"/>
    </xf>
    <xf numFmtId="0" fontId="3" fillId="2" borderId="15" xfId="0" applyFont="1" applyFill="1" applyBorder="1"/>
    <xf numFmtId="0" fontId="0" fillId="4" borderId="20" xfId="0" applyFill="1" applyBorder="1" applyAlignment="1">
      <alignment horizontal="center" vertical="center"/>
    </xf>
    <xf numFmtId="0" fontId="9" fillId="2" borderId="0" xfId="4" applyFill="1"/>
    <xf numFmtId="0" fontId="9" fillId="2" borderId="15" xfId="4" applyFill="1" applyBorder="1"/>
    <xf numFmtId="0" fontId="0" fillId="5" borderId="27" xfId="0" applyFill="1" applyBorder="1" applyAlignment="1">
      <alignment vertical="center"/>
    </xf>
    <xf numFmtId="0" fontId="12" fillId="5" borderId="15" xfId="0" applyFont="1" applyFill="1" applyBorder="1" applyAlignment="1">
      <alignment vertical="center"/>
    </xf>
    <xf numFmtId="0" fontId="0" fillId="0" borderId="44" xfId="0" applyBorder="1" applyAlignment="1">
      <alignment horizontal="center"/>
    </xf>
    <xf numFmtId="21" fontId="9" fillId="4" borderId="15" xfId="4" applyNumberFormat="1" applyFill="1" applyBorder="1"/>
    <xf numFmtId="0" fontId="0" fillId="4" borderId="15" xfId="0" quotePrefix="1" applyFill="1" applyBorder="1" applyAlignment="1">
      <alignment horizontal="center" vertical="center"/>
    </xf>
    <xf numFmtId="0" fontId="3" fillId="2" borderId="30" xfId="0" applyFont="1" applyFill="1" applyBorder="1" applyAlignment="1">
      <alignment vertical="center" wrapText="1"/>
    </xf>
    <xf numFmtId="0" fontId="7" fillId="2" borderId="22" xfId="0" applyFont="1" applyFill="1" applyBorder="1"/>
    <xf numFmtId="0" fontId="0" fillId="2" borderId="23" xfId="0" applyFill="1" applyBorder="1"/>
    <xf numFmtId="0" fontId="0" fillId="4" borderId="19" xfId="0" applyFill="1" applyBorder="1" applyAlignment="1">
      <alignment horizontal="center" vertical="center" wrapText="1"/>
    </xf>
    <xf numFmtId="0" fontId="0" fillId="4" borderId="19" xfId="0" applyFill="1" applyBorder="1"/>
    <xf numFmtId="0" fontId="0" fillId="4" borderId="19" xfId="0" applyFill="1" applyBorder="1" applyAlignment="1">
      <alignment vertical="center"/>
    </xf>
    <xf numFmtId="0" fontId="0" fillId="2" borderId="16" xfId="0" applyFill="1" applyBorder="1" applyAlignment="1">
      <alignment horizontal="center" vertical="center"/>
    </xf>
    <xf numFmtId="0" fontId="0" fillId="2" borderId="16" xfId="0" applyFill="1" applyBorder="1" applyAlignment="1">
      <alignment vertical="center"/>
    </xf>
    <xf numFmtId="0" fontId="0" fillId="2" borderId="87" xfId="0" applyFill="1" applyBorder="1" applyAlignment="1">
      <alignment vertical="center"/>
    </xf>
    <xf numFmtId="0" fontId="0" fillId="2" borderId="87" xfId="0" applyFill="1" applyBorder="1" applyAlignment="1">
      <alignment vertical="center" wrapText="1"/>
    </xf>
    <xf numFmtId="0" fontId="0" fillId="2" borderId="16" xfId="0" applyFill="1" applyBorder="1" applyAlignment="1">
      <alignment horizontal="left" vertical="center" wrapText="1"/>
    </xf>
    <xf numFmtId="45" fontId="0" fillId="4" borderId="19" xfId="0" applyNumberFormat="1" applyFill="1" applyBorder="1" applyAlignment="1">
      <alignment vertical="center"/>
    </xf>
    <xf numFmtId="0" fontId="0" fillId="4" borderId="19" xfId="0" applyFill="1" applyBorder="1" applyAlignment="1">
      <alignment horizontal="left" vertical="center"/>
    </xf>
    <xf numFmtId="167" fontId="0" fillId="4" borderId="49" xfId="0" quotePrefix="1" applyNumberFormat="1" applyFill="1" applyBorder="1" applyAlignment="1">
      <alignment vertical="center"/>
    </xf>
    <xf numFmtId="167" fontId="0" fillId="4" borderId="26" xfId="0" quotePrefix="1" applyNumberFormat="1" applyFill="1" applyBorder="1" applyAlignment="1">
      <alignment vertical="center"/>
    </xf>
    <xf numFmtId="167" fontId="0" fillId="4" borderId="90" xfId="0" quotePrefix="1" applyNumberFormat="1" applyFill="1" applyBorder="1" applyAlignment="1">
      <alignment vertical="center"/>
    </xf>
    <xf numFmtId="169" fontId="0" fillId="4" borderId="18" xfId="0" quotePrefix="1" applyNumberFormat="1" applyFill="1" applyBorder="1" applyAlignment="1">
      <alignment vertical="center"/>
    </xf>
    <xf numFmtId="169" fontId="0" fillId="4" borderId="51" xfId="0" quotePrefix="1" applyNumberFormat="1" applyFill="1" applyBorder="1" applyAlignment="1">
      <alignment vertical="center"/>
    </xf>
    <xf numFmtId="0" fontId="0" fillId="4" borderId="15" xfId="0" applyFill="1" applyBorder="1" applyAlignment="1">
      <alignment wrapText="1"/>
    </xf>
    <xf numFmtId="0" fontId="5" fillId="2" borderId="56" xfId="0" applyFont="1" applyFill="1" applyBorder="1"/>
    <xf numFmtId="0" fontId="5" fillId="2" borderId="15" xfId="0" applyFont="1" applyFill="1" applyBorder="1"/>
    <xf numFmtId="0" fontId="5" fillId="2" borderId="15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center" vertical="center" wrapText="1"/>
    </xf>
    <xf numFmtId="0" fontId="3" fillId="2" borderId="33" xfId="0" applyFont="1" applyFill="1" applyBorder="1" applyAlignment="1">
      <alignment horizontal="center" vertical="center"/>
    </xf>
    <xf numFmtId="0" fontId="0" fillId="15" borderId="0" xfId="0" applyFill="1"/>
    <xf numFmtId="0" fontId="11" fillId="0" borderId="15" xfId="0" applyFont="1" applyBorder="1"/>
    <xf numFmtId="0" fontId="0" fillId="2" borderId="15" xfId="0" applyFill="1" applyBorder="1" applyAlignment="1">
      <alignment vertical="center" wrapText="1"/>
    </xf>
    <xf numFmtId="0" fontId="5" fillId="2" borderId="28" xfId="0" applyFont="1" applyFill="1" applyBorder="1" applyAlignment="1">
      <alignment vertical="center"/>
    </xf>
    <xf numFmtId="0" fontId="5" fillId="2" borderId="21" xfId="0" applyFont="1" applyFill="1" applyBorder="1" applyAlignment="1">
      <alignment vertical="center"/>
    </xf>
    <xf numFmtId="0" fontId="0" fillId="4" borderId="15" xfId="0" applyFill="1" applyBorder="1" applyAlignment="1">
      <alignment horizontal="center" vertical="center"/>
    </xf>
    <xf numFmtId="167" fontId="30" fillId="2" borderId="84" xfId="0" applyNumberFormat="1" applyFont="1" applyFill="1" applyBorder="1" applyAlignment="1">
      <alignment horizontal="left" vertical="center" wrapText="1"/>
    </xf>
    <xf numFmtId="167" fontId="30" fillId="2" borderId="84" xfId="0" applyNumberFormat="1" applyFont="1" applyFill="1" applyBorder="1" applyAlignment="1">
      <alignment vertical="center" wrapText="1"/>
    </xf>
    <xf numFmtId="166" fontId="32" fillId="2" borderId="84" xfId="2" applyNumberFormat="1" applyFont="1" applyFill="1" applyBorder="1" applyAlignment="1">
      <alignment vertical="center" wrapText="1"/>
    </xf>
    <xf numFmtId="0" fontId="30" fillId="2" borderId="84" xfId="0" applyFont="1" applyFill="1" applyBorder="1" applyAlignment="1">
      <alignment vertical="center" wrapText="1"/>
    </xf>
    <xf numFmtId="168" fontId="30" fillId="2" borderId="84" xfId="0" applyNumberFormat="1" applyFont="1" applyFill="1" applyBorder="1" applyAlignment="1">
      <alignment vertical="center" wrapText="1"/>
    </xf>
    <xf numFmtId="0" fontId="30" fillId="16" borderId="84" xfId="0" applyFont="1" applyFill="1" applyBorder="1" applyAlignment="1">
      <alignment vertical="center" wrapText="1"/>
    </xf>
    <xf numFmtId="0" fontId="27" fillId="16" borderId="84" xfId="0" applyFont="1" applyFill="1" applyBorder="1" applyAlignment="1">
      <alignment vertical="center" wrapText="1"/>
    </xf>
    <xf numFmtId="0" fontId="27" fillId="16" borderId="83" xfId="0" applyFont="1" applyFill="1" applyBorder="1" applyAlignment="1">
      <alignment vertical="center" wrapText="1"/>
    </xf>
    <xf numFmtId="0" fontId="27" fillId="16" borderId="16" xfId="0" applyFont="1" applyFill="1" applyBorder="1" applyAlignment="1">
      <alignment vertical="center" wrapText="1"/>
    </xf>
    <xf numFmtId="0" fontId="3" fillId="2" borderId="0" xfId="0" applyFont="1" applyFill="1"/>
    <xf numFmtId="0" fontId="18" fillId="2" borderId="0" xfId="0" applyFont="1" applyFill="1" applyAlignment="1">
      <alignment wrapText="1"/>
    </xf>
    <xf numFmtId="168" fontId="9" fillId="0" borderId="0" xfId="4" applyNumberFormat="1"/>
    <xf numFmtId="168" fontId="9" fillId="7" borderId="0" xfId="0" applyNumberFormat="1" applyFont="1" applyFill="1"/>
    <xf numFmtId="168" fontId="9" fillId="4" borderId="18" xfId="0" applyNumberFormat="1" applyFont="1" applyFill="1" applyBorder="1"/>
    <xf numFmtId="168" fontId="9" fillId="4" borderId="51" xfId="0" applyNumberFormat="1" applyFont="1" applyFill="1" applyBorder="1"/>
    <xf numFmtId="169" fontId="0" fillId="4" borderId="21" xfId="0" quotePrefix="1" applyNumberFormat="1" applyFill="1" applyBorder="1" applyAlignment="1">
      <alignment vertical="center"/>
    </xf>
    <xf numFmtId="168" fontId="9" fillId="4" borderId="21" xfId="0" applyNumberFormat="1" applyFont="1" applyFill="1" applyBorder="1"/>
    <xf numFmtId="0" fontId="9" fillId="2" borderId="15" xfId="4" applyFill="1" applyBorder="1" applyAlignment="1">
      <alignment wrapText="1"/>
    </xf>
    <xf numFmtId="0" fontId="28" fillId="2" borderId="87" xfId="0" applyFont="1" applyFill="1" applyBorder="1" applyAlignment="1">
      <alignment horizontal="center" vertical="center"/>
    </xf>
    <xf numFmtId="168" fontId="3" fillId="2" borderId="16" xfId="0" applyNumberFormat="1" applyFont="1" applyFill="1" applyBorder="1" applyAlignment="1">
      <alignment horizontal="center" vertical="center" wrapText="1"/>
    </xf>
    <xf numFmtId="0" fontId="3" fillId="2" borderId="16" xfId="0" applyFont="1" applyFill="1" applyBorder="1" applyAlignment="1">
      <alignment horizontal="center" vertical="center"/>
    </xf>
    <xf numFmtId="0" fontId="0" fillId="4" borderId="15" xfId="0" applyFill="1" applyBorder="1" applyAlignment="1">
      <alignment vertical="center"/>
    </xf>
    <xf numFmtId="167" fontId="9" fillId="9" borderId="15" xfId="4" applyNumberFormat="1" applyFill="1" applyBorder="1" applyAlignment="1">
      <alignment wrapText="1"/>
    </xf>
    <xf numFmtId="0" fontId="0" fillId="9" borderId="15" xfId="0" applyFill="1" applyBorder="1"/>
    <xf numFmtId="0" fontId="0" fillId="0" borderId="75" xfId="0" applyBorder="1"/>
    <xf numFmtId="0" fontId="14" fillId="0" borderId="0" xfId="0" applyFont="1"/>
    <xf numFmtId="0" fontId="3" fillId="0" borderId="0" xfId="0" applyFont="1" applyAlignment="1">
      <alignment horizontal="left" vertical="center"/>
    </xf>
    <xf numFmtId="0" fontId="3" fillId="4" borderId="15" xfId="0" applyFont="1" applyFill="1" applyBorder="1" applyAlignment="1">
      <alignment horizontal="left" vertical="center"/>
    </xf>
    <xf numFmtId="0" fontId="7" fillId="2" borderId="15" xfId="0" applyFont="1" applyFill="1" applyBorder="1" applyAlignment="1">
      <alignment wrapText="1"/>
    </xf>
    <xf numFmtId="21" fontId="3" fillId="2" borderId="15" xfId="0" applyNumberFormat="1" applyFont="1" applyFill="1" applyBorder="1"/>
    <xf numFmtId="0" fontId="0" fillId="5" borderId="15" xfId="0" applyFill="1" applyBorder="1" applyAlignment="1">
      <alignment vertical="center"/>
    </xf>
    <xf numFmtId="0" fontId="0" fillId="0" borderId="15" xfId="0" applyBorder="1" applyAlignment="1">
      <alignment horizontal="center"/>
    </xf>
    <xf numFmtId="0" fontId="3" fillId="4" borderId="15" xfId="0" applyFont="1" applyFill="1" applyBorder="1" applyAlignment="1">
      <alignment vertical="center"/>
    </xf>
    <xf numFmtId="0" fontId="3" fillId="14" borderId="0" xfId="0" applyFont="1" applyFill="1"/>
    <xf numFmtId="0" fontId="3" fillId="14" borderId="15" xfId="0" applyFont="1" applyFill="1" applyBorder="1" applyAlignment="1">
      <alignment vertical="center"/>
    </xf>
    <xf numFmtId="0" fontId="16" fillId="4" borderId="18" xfId="0" applyFont="1" applyFill="1" applyBorder="1" applyAlignment="1">
      <alignment horizontal="center" vertical="center"/>
    </xf>
    <xf numFmtId="0" fontId="16" fillId="4" borderId="51" xfId="0" applyFont="1" applyFill="1" applyBorder="1" applyAlignment="1">
      <alignment horizontal="center" vertical="center"/>
    </xf>
    <xf numFmtId="0" fontId="3" fillId="2" borderId="15" xfId="0" applyFont="1" applyFill="1" applyBorder="1" applyAlignment="1">
      <alignment horizontal="center" wrapText="1"/>
    </xf>
    <xf numFmtId="0" fontId="0" fillId="3" borderId="15" xfId="0" applyFill="1" applyBorder="1" applyAlignment="1">
      <alignment horizontal="center"/>
    </xf>
    <xf numFmtId="0" fontId="0" fillId="0" borderId="56" xfId="0" applyBorder="1"/>
    <xf numFmtId="21" fontId="0" fillId="4" borderId="15" xfId="0" applyNumberFormat="1" applyFill="1" applyBorder="1"/>
    <xf numFmtId="21" fontId="0" fillId="4" borderId="15" xfId="0" applyNumberFormat="1" applyFill="1" applyBorder="1" applyAlignment="1">
      <alignment vertical="center"/>
    </xf>
    <xf numFmtId="0" fontId="10" fillId="0" borderId="0" xfId="0" applyFont="1" applyAlignment="1">
      <alignment vertical="center" wrapText="1"/>
    </xf>
    <xf numFmtId="0" fontId="5" fillId="2" borderId="15" xfId="0" applyFont="1" applyFill="1" applyBorder="1" applyAlignment="1">
      <alignment vertical="center"/>
    </xf>
    <xf numFmtId="0" fontId="3" fillId="3" borderId="33" xfId="0" applyFont="1" applyFill="1" applyBorder="1" applyAlignment="1">
      <alignment vertical="center" wrapText="1"/>
    </xf>
    <xf numFmtId="0" fontId="3" fillId="2" borderId="16" xfId="0" applyFont="1" applyFill="1" applyBorder="1" applyAlignment="1">
      <alignment vertical="center"/>
    </xf>
    <xf numFmtId="0" fontId="3" fillId="2" borderId="16" xfId="0" applyFont="1" applyFill="1" applyBorder="1" applyAlignment="1">
      <alignment vertical="center" wrapText="1"/>
    </xf>
    <xf numFmtId="0" fontId="3" fillId="0" borderId="0" xfId="4" applyFont="1"/>
    <xf numFmtId="0" fontId="6" fillId="5" borderId="15" xfId="0" applyFont="1" applyFill="1" applyBorder="1" applyAlignment="1">
      <alignment vertical="center"/>
    </xf>
    <xf numFmtId="0" fontId="6" fillId="3" borderId="15" xfId="0" applyFont="1" applyFill="1" applyBorder="1" applyAlignment="1">
      <alignment vertical="center"/>
    </xf>
    <xf numFmtId="0" fontId="3" fillId="2" borderId="16" xfId="4" applyFont="1" applyFill="1" applyBorder="1" applyAlignment="1">
      <alignment vertical="center" wrapText="1"/>
    </xf>
    <xf numFmtId="168" fontId="3" fillId="2" borderId="16" xfId="4" applyNumberFormat="1" applyFont="1" applyFill="1" applyBorder="1" applyAlignment="1">
      <alignment vertical="center" wrapText="1"/>
    </xf>
    <xf numFmtId="0" fontId="3" fillId="2" borderId="16" xfId="4" applyFont="1" applyFill="1" applyBorder="1" applyAlignment="1">
      <alignment vertical="center"/>
    </xf>
    <xf numFmtId="0" fontId="24" fillId="5" borderId="15" xfId="4" applyFont="1" applyFill="1" applyBorder="1"/>
    <xf numFmtId="15" fontId="24" fillId="5" borderId="15" xfId="0" applyNumberFormat="1" applyFont="1" applyFill="1" applyBorder="1" applyAlignment="1">
      <alignment horizontal="center" vertical="center"/>
    </xf>
    <xf numFmtId="45" fontId="24" fillId="5" borderId="15" xfId="4" applyNumberFormat="1" applyFont="1" applyFill="1" applyBorder="1"/>
    <xf numFmtId="0" fontId="24" fillId="4" borderId="15" xfId="4" applyFont="1" applyFill="1" applyBorder="1"/>
    <xf numFmtId="21" fontId="16" fillId="4" borderId="15" xfId="0" applyNumberFormat="1" applyFont="1" applyFill="1" applyBorder="1" applyAlignment="1">
      <alignment vertical="center" wrapText="1"/>
    </xf>
    <xf numFmtId="0" fontId="0" fillId="2" borderId="15" xfId="0" applyFill="1" applyBorder="1" applyAlignment="1">
      <alignment vertical="center"/>
    </xf>
    <xf numFmtId="0" fontId="12" fillId="3" borderId="15" xfId="0" applyFont="1" applyFill="1" applyBorder="1" applyAlignment="1">
      <alignment vertical="center" wrapText="1"/>
    </xf>
    <xf numFmtId="0" fontId="12" fillId="3" borderId="15" xfId="0" applyFont="1" applyFill="1" applyBorder="1" applyAlignment="1">
      <alignment vertical="center"/>
    </xf>
    <xf numFmtId="0" fontId="34" fillId="7" borderId="0" xfId="1" applyFont="1" applyFill="1" applyAlignment="1">
      <alignment wrapText="1"/>
    </xf>
    <xf numFmtId="0" fontId="0" fillId="3" borderId="16" xfId="0" applyFill="1" applyBorder="1" applyAlignment="1">
      <alignment vertical="center"/>
    </xf>
    <xf numFmtId="0" fontId="3" fillId="2" borderId="15" xfId="4" applyFont="1" applyFill="1" applyBorder="1" applyAlignment="1">
      <alignment vertical="center" wrapText="1"/>
    </xf>
    <xf numFmtId="0" fontId="25" fillId="5" borderId="15" xfId="0" applyFont="1" applyFill="1" applyBorder="1" applyAlignment="1">
      <alignment horizontal="center" vertical="center" wrapText="1"/>
    </xf>
    <xf numFmtId="0" fontId="24" fillId="5" borderId="15" xfId="0" applyFont="1" applyFill="1" applyBorder="1" applyAlignment="1">
      <alignment horizontal="center" vertical="center" wrapText="1"/>
    </xf>
    <xf numFmtId="0" fontId="9" fillId="0" borderId="0" xfId="4" applyAlignment="1">
      <alignment vertical="center"/>
    </xf>
    <xf numFmtId="21" fontId="0" fillId="5" borderId="15" xfId="0" applyNumberFormat="1" applyFill="1" applyBorder="1" applyAlignment="1">
      <alignment vertical="center"/>
    </xf>
    <xf numFmtId="0" fontId="3" fillId="3" borderId="16" xfId="0" applyFont="1" applyFill="1" applyBorder="1" applyAlignment="1">
      <alignment vertical="center"/>
    </xf>
    <xf numFmtId="0" fontId="11" fillId="4" borderId="15" xfId="4" applyFont="1" applyFill="1" applyBorder="1"/>
    <xf numFmtId="0" fontId="0" fillId="0" borderId="0" xfId="0" applyAlignment="1">
      <alignment horizontal="right"/>
    </xf>
    <xf numFmtId="0" fontId="0" fillId="4" borderId="15" xfId="0" applyFill="1" applyBorder="1" applyAlignment="1">
      <alignment horizontal="right"/>
    </xf>
    <xf numFmtId="0" fontId="6" fillId="15" borderId="0" xfId="0" applyFont="1" applyFill="1"/>
    <xf numFmtId="0" fontId="6" fillId="17" borderId="0" xfId="0" applyFont="1" applyFill="1"/>
    <xf numFmtId="0" fontId="14" fillId="12" borderId="0" xfId="0" applyFont="1" applyFill="1" applyAlignment="1">
      <alignment vertical="center"/>
    </xf>
    <xf numFmtId="0" fontId="7" fillId="2" borderId="15" xfId="0" applyFont="1" applyFill="1" applyBorder="1"/>
    <xf numFmtId="0" fontId="7" fillId="2" borderId="17" xfId="0" applyFont="1" applyFill="1" applyBorder="1"/>
    <xf numFmtId="0" fontId="9" fillId="4" borderId="0" xfId="4" applyFill="1"/>
    <xf numFmtId="0" fontId="0" fillId="4" borderId="16" xfId="0" applyFill="1" applyBorder="1"/>
    <xf numFmtId="0" fontId="7" fillId="0" borderId="23" xfId="0" applyFont="1" applyBorder="1"/>
    <xf numFmtId="0" fontId="7" fillId="0" borderId="43" xfId="0" applyFont="1" applyBorder="1"/>
    <xf numFmtId="0" fontId="6" fillId="0" borderId="0" xfId="0" applyFont="1" applyAlignment="1">
      <alignment vertical="center"/>
    </xf>
    <xf numFmtId="169" fontId="24" fillId="4" borderId="15" xfId="0" quotePrefix="1" applyNumberFormat="1" applyFont="1" applyFill="1" applyBorder="1" applyAlignment="1">
      <alignment horizontal="left" vertical="center" wrapText="1"/>
    </xf>
    <xf numFmtId="15" fontId="24" fillId="4" borderId="15" xfId="0" applyNumberFormat="1" applyFont="1" applyFill="1" applyBorder="1" applyAlignment="1">
      <alignment horizontal="center" vertical="center"/>
    </xf>
    <xf numFmtId="168" fontId="24" fillId="4" borderId="15" xfId="0" quotePrefix="1" applyNumberFormat="1" applyFont="1" applyFill="1" applyBorder="1" applyAlignment="1">
      <alignment horizontal="center" vertical="center"/>
    </xf>
    <xf numFmtId="166" fontId="26" fillId="4" borderId="15" xfId="2" quotePrefix="1" applyNumberFormat="1" applyFont="1" applyFill="1" applyBorder="1" applyAlignment="1">
      <alignment horizontal="center" vertical="center"/>
    </xf>
    <xf numFmtId="15" fontId="26" fillId="4" borderId="15" xfId="0" applyNumberFormat="1" applyFont="1" applyFill="1" applyBorder="1" applyAlignment="1">
      <alignment horizontal="center" vertical="center" wrapText="1"/>
    </xf>
    <xf numFmtId="168" fontId="26" fillId="4" borderId="15" xfId="0" applyNumberFormat="1" applyFont="1" applyFill="1" applyBorder="1" applyAlignment="1">
      <alignment horizontal="center" vertical="center" wrapText="1"/>
    </xf>
    <xf numFmtId="0" fontId="25" fillId="4" borderId="15" xfId="0" applyFont="1" applyFill="1" applyBorder="1" applyAlignment="1">
      <alignment horizontal="left" vertical="center" wrapText="1"/>
    </xf>
    <xf numFmtId="0" fontId="25" fillId="4" borderId="15" xfId="0" applyFont="1" applyFill="1" applyBorder="1" applyAlignment="1">
      <alignment horizontal="center" vertical="center" wrapText="1"/>
    </xf>
    <xf numFmtId="0" fontId="25" fillId="4" borderId="15" xfId="0" quotePrefix="1" applyFont="1" applyFill="1" applyBorder="1" applyAlignment="1">
      <alignment horizontal="center" vertical="center" wrapText="1"/>
    </xf>
    <xf numFmtId="0" fontId="25" fillId="0" borderId="15" xfId="0" quotePrefix="1" applyFont="1" applyBorder="1" applyAlignment="1">
      <alignment horizontal="center" vertical="center" wrapText="1"/>
    </xf>
    <xf numFmtId="0" fontId="24" fillId="4" borderId="15" xfId="0" applyFont="1" applyFill="1" applyBorder="1" applyAlignment="1">
      <alignment vertical="center" wrapText="1"/>
    </xf>
    <xf numFmtId="0" fontId="25" fillId="0" borderId="15" xfId="0" applyFont="1" applyBorder="1" applyAlignment="1">
      <alignment horizontal="center" vertical="center" wrapText="1"/>
    </xf>
    <xf numFmtId="0" fontId="25" fillId="0" borderId="15" xfId="0" quotePrefix="1" applyFont="1" applyBorder="1" applyAlignment="1">
      <alignment horizontal="left" vertical="center" wrapText="1"/>
    </xf>
    <xf numFmtId="0" fontId="25" fillId="5" borderId="15" xfId="0" applyFont="1" applyFill="1" applyBorder="1" applyAlignment="1">
      <alignment vertical="center" wrapText="1"/>
    </xf>
    <xf numFmtId="0" fontId="25" fillId="0" borderId="15" xfId="0" applyFont="1" applyBorder="1" applyAlignment="1">
      <alignment vertical="center" wrapText="1"/>
    </xf>
    <xf numFmtId="0" fontId="3" fillId="4" borderId="15" xfId="0" applyFont="1" applyFill="1" applyBorder="1" applyAlignment="1">
      <alignment horizontal="center" vertical="center" wrapText="1"/>
    </xf>
    <xf numFmtId="0" fontId="11" fillId="4" borderId="0" xfId="4" applyFont="1" applyFill="1"/>
    <xf numFmtId="0" fontId="0" fillId="2" borderId="15" xfId="0" applyFill="1" applyBorder="1" applyAlignment="1">
      <alignment horizontal="left" vertical="center"/>
    </xf>
    <xf numFmtId="0" fontId="3" fillId="2" borderId="15" xfId="0" applyFont="1" applyFill="1" applyBorder="1" applyAlignment="1">
      <alignment horizontal="center" vertical="center" wrapText="1"/>
    </xf>
    <xf numFmtId="0" fontId="3" fillId="2" borderId="57" xfId="0" applyFont="1" applyFill="1" applyBorder="1"/>
    <xf numFmtId="0" fontId="0" fillId="2" borderId="58" xfId="0" applyFill="1" applyBorder="1"/>
    <xf numFmtId="0" fontId="0" fillId="2" borderId="69" xfId="0" applyFill="1" applyBorder="1"/>
    <xf numFmtId="0" fontId="0" fillId="4" borderId="17" xfId="0" applyFill="1" applyBorder="1" applyAlignment="1">
      <alignment horizontal="center" vertical="center"/>
    </xf>
    <xf numFmtId="0" fontId="3" fillId="0" borderId="75" xfId="0" applyFont="1" applyBorder="1" applyAlignment="1">
      <alignment vertical="center" wrapText="1"/>
    </xf>
    <xf numFmtId="0" fontId="6" fillId="0" borderId="21" xfId="0" applyFont="1" applyBorder="1" applyAlignment="1">
      <alignment vertical="center"/>
    </xf>
    <xf numFmtId="0" fontId="6" fillId="0" borderId="18" xfId="0" applyFont="1" applyBorder="1" applyAlignment="1">
      <alignment vertical="center"/>
    </xf>
    <xf numFmtId="0" fontId="6" fillId="0" borderId="51" xfId="0" applyFont="1" applyBorder="1" applyAlignment="1">
      <alignment vertical="center"/>
    </xf>
    <xf numFmtId="0" fontId="7" fillId="2" borderId="15" xfId="4" applyFont="1" applyFill="1" applyBorder="1" applyAlignment="1">
      <alignment vertical="center" wrapText="1"/>
    </xf>
    <xf numFmtId="168" fontId="16" fillId="4" borderId="15" xfId="4" applyNumberFormat="1" applyFont="1" applyFill="1" applyBorder="1" applyAlignment="1">
      <alignment vertical="center"/>
    </xf>
    <xf numFmtId="0" fontId="9" fillId="3" borderId="0" xfId="4" applyFill="1"/>
    <xf numFmtId="0" fontId="0" fillId="2" borderId="15" xfId="0" applyFill="1" applyBorder="1" applyAlignment="1">
      <alignment wrapText="1"/>
    </xf>
    <xf numFmtId="0" fontId="9" fillId="5" borderId="15" xfId="0" applyFont="1" applyFill="1" applyBorder="1" applyAlignment="1">
      <alignment vertical="center" wrapText="1"/>
    </xf>
    <xf numFmtId="0" fontId="11" fillId="4" borderId="15" xfId="0" applyFont="1" applyFill="1" applyBorder="1" applyAlignment="1">
      <alignment wrapText="1"/>
    </xf>
    <xf numFmtId="21" fontId="0" fillId="4" borderId="17" xfId="0" applyNumberFormat="1" applyFill="1" applyBorder="1"/>
    <xf numFmtId="0" fontId="0" fillId="4" borderId="17" xfId="0" applyFill="1" applyBorder="1" applyAlignment="1">
      <alignment horizontal="center" vertical="center" wrapText="1"/>
    </xf>
    <xf numFmtId="0" fontId="5" fillId="2" borderId="15" xfId="0" applyFont="1" applyFill="1" applyBorder="1" applyAlignment="1">
      <alignment horizontal="center"/>
    </xf>
    <xf numFmtId="0" fontId="3" fillId="2" borderId="17" xfId="0" applyFont="1" applyFill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/>
    </xf>
    <xf numFmtId="0" fontId="12" fillId="4" borderId="15" xfId="0" applyFont="1" applyFill="1" applyBorder="1" applyAlignment="1">
      <alignment horizontal="center" vertical="center" wrapText="1"/>
    </xf>
    <xf numFmtId="0" fontId="7" fillId="2" borderId="93" xfId="0" applyFont="1" applyFill="1" applyBorder="1"/>
    <xf numFmtId="0" fontId="0" fillId="4" borderId="94" xfId="0" applyFill="1" applyBorder="1" applyAlignment="1">
      <alignment vertical="center"/>
    </xf>
    <xf numFmtId="0" fontId="0" fillId="4" borderId="95" xfId="0" applyFill="1" applyBorder="1" applyAlignment="1">
      <alignment horizontal="right"/>
    </xf>
    <xf numFmtId="166" fontId="12" fillId="4" borderId="95" xfId="2" applyNumberFormat="1" applyFont="1" applyFill="1" applyBorder="1" applyAlignment="1">
      <alignment horizontal="right"/>
    </xf>
    <xf numFmtId="0" fontId="7" fillId="2" borderId="96" xfId="0" applyFont="1" applyFill="1" applyBorder="1"/>
    <xf numFmtId="0" fontId="0" fillId="4" borderId="97" xfId="0" applyFill="1" applyBorder="1" applyAlignment="1">
      <alignment horizontal="right"/>
    </xf>
    <xf numFmtId="0" fontId="3" fillId="2" borderId="70" xfId="0" applyFont="1" applyFill="1" applyBorder="1" applyAlignment="1">
      <alignment vertical="center"/>
    </xf>
    <xf numFmtId="0" fontId="0" fillId="0" borderId="75" xfId="0" applyBorder="1" applyAlignment="1">
      <alignment wrapText="1"/>
    </xf>
    <xf numFmtId="0" fontId="38" fillId="0" borderId="0" xfId="1" applyFont="1" applyFill="1" applyBorder="1" applyAlignment="1">
      <alignment horizontal="center" vertical="center" wrapText="1"/>
    </xf>
    <xf numFmtId="0" fontId="38" fillId="0" borderId="0" xfId="1" applyFont="1" applyFill="1" applyAlignment="1">
      <alignment horizontal="center" vertical="center" wrapText="1"/>
    </xf>
    <xf numFmtId="0" fontId="0" fillId="4" borderId="38" xfId="0" applyFill="1" applyBorder="1"/>
    <xf numFmtId="21" fontId="0" fillId="4" borderId="38" xfId="0" applyNumberFormat="1" applyFill="1" applyBorder="1" applyAlignment="1">
      <alignment wrapText="1"/>
    </xf>
    <xf numFmtId="0" fontId="11" fillId="2" borderId="15" xfId="0" applyFont="1" applyFill="1" applyBorder="1" applyAlignment="1">
      <alignment horizontal="left" vertical="center"/>
    </xf>
    <xf numFmtId="0" fontId="0" fillId="4" borderId="57" xfId="0" applyFill="1" applyBorder="1"/>
    <xf numFmtId="0" fontId="0" fillId="4" borderId="18" xfId="0" applyFill="1" applyBorder="1" applyAlignment="1">
      <alignment wrapText="1"/>
    </xf>
    <xf numFmtId="0" fontId="0" fillId="4" borderId="69" xfId="0" applyFill="1" applyBorder="1"/>
    <xf numFmtId="0" fontId="0" fillId="2" borderId="16" xfId="0" applyFill="1" applyBorder="1"/>
    <xf numFmtId="165" fontId="11" fillId="5" borderId="15" xfId="0" applyNumberFormat="1" applyFont="1" applyFill="1" applyBorder="1" applyAlignment="1">
      <alignment horizontal="center"/>
    </xf>
    <xf numFmtId="166" fontId="0" fillId="4" borderId="15" xfId="2" applyNumberFormat="1" applyFont="1" applyFill="1" applyBorder="1"/>
    <xf numFmtId="0" fontId="0" fillId="2" borderId="9" xfId="0" applyFill="1" applyBorder="1"/>
    <xf numFmtId="0" fontId="0" fillId="8" borderId="15" xfId="0" applyFill="1" applyBorder="1"/>
    <xf numFmtId="0" fontId="0" fillId="4" borderId="0" xfId="0" applyFill="1" applyAlignment="1">
      <alignment vertical="center"/>
    </xf>
    <xf numFmtId="0" fontId="0" fillId="15" borderId="0" xfId="0" applyFill="1" applyAlignment="1">
      <alignment vertical="center"/>
    </xf>
    <xf numFmtId="0" fontId="0" fillId="7" borderId="0" xfId="0" applyFill="1" applyAlignment="1">
      <alignment vertical="center"/>
    </xf>
    <xf numFmtId="0" fontId="0" fillId="2" borderId="0" xfId="0" applyFill="1" applyAlignment="1">
      <alignment vertical="center"/>
    </xf>
    <xf numFmtId="0" fontId="0" fillId="2" borderId="0" xfId="0" applyFill="1" applyAlignment="1">
      <alignment vertical="center" wrapText="1"/>
    </xf>
    <xf numFmtId="0" fontId="11" fillId="5" borderId="18" xfId="0" applyFont="1" applyFill="1" applyBorder="1" applyAlignment="1">
      <alignment horizontal="left" vertical="center" wrapText="1"/>
    </xf>
    <xf numFmtId="0" fontId="11" fillId="5" borderId="27" xfId="0" applyFont="1" applyFill="1" applyBorder="1" applyAlignment="1">
      <alignment horizontal="left" vertical="center" wrapText="1"/>
    </xf>
    <xf numFmtId="0" fontId="0" fillId="0" borderId="98" xfId="0" applyBorder="1"/>
    <xf numFmtId="0" fontId="0" fillId="0" borderId="99" xfId="0" applyBorder="1"/>
    <xf numFmtId="0" fontId="0" fillId="0" borderId="101" xfId="0" applyBorder="1"/>
    <xf numFmtId="0" fontId="0" fillId="0" borderId="102" xfId="0" applyBorder="1"/>
    <xf numFmtId="0" fontId="0" fillId="0" borderId="104" xfId="0" applyBorder="1"/>
    <xf numFmtId="0" fontId="0" fillId="0" borderId="105" xfId="0" applyBorder="1"/>
    <xf numFmtId="165" fontId="0" fillId="4" borderId="5" xfId="0" applyNumberFormat="1" applyFill="1" applyBorder="1"/>
    <xf numFmtId="165" fontId="0" fillId="4" borderId="7" xfId="0" applyNumberFormat="1" applyFill="1" applyBorder="1"/>
    <xf numFmtId="165" fontId="0" fillId="4" borderId="8" xfId="0" applyNumberFormat="1" applyFill="1" applyBorder="1"/>
    <xf numFmtId="165" fontId="0" fillId="4" borderId="10" xfId="0" applyNumberFormat="1" applyFill="1" applyBorder="1"/>
    <xf numFmtId="165" fontId="0" fillId="4" borderId="4" xfId="0" applyNumberFormat="1" applyFill="1" applyBorder="1"/>
    <xf numFmtId="165" fontId="0" fillId="4" borderId="14" xfId="0" applyNumberFormat="1" applyFill="1" applyBorder="1"/>
    <xf numFmtId="15" fontId="0" fillId="4" borderId="5" xfId="0" applyNumberFormat="1" applyFill="1" applyBorder="1"/>
    <xf numFmtId="15" fontId="0" fillId="4" borderId="100" xfId="0" applyNumberFormat="1" applyFill="1" applyBorder="1"/>
    <xf numFmtId="15" fontId="0" fillId="4" borderId="103" xfId="0" applyNumberFormat="1" applyFill="1" applyBorder="1"/>
    <xf numFmtId="15" fontId="0" fillId="4" borderId="106" xfId="0" applyNumberFormat="1" applyFill="1" applyBorder="1"/>
    <xf numFmtId="15" fontId="0" fillId="4" borderId="7" xfId="0" applyNumberFormat="1" applyFill="1" applyBorder="1"/>
    <xf numFmtId="15" fontId="0" fillId="4" borderId="8" xfId="0" applyNumberFormat="1" applyFill="1" applyBorder="1"/>
    <xf numFmtId="15" fontId="0" fillId="4" borderId="10" xfId="0" applyNumberFormat="1" applyFill="1" applyBorder="1"/>
    <xf numFmtId="15" fontId="0" fillId="4" borderId="4" xfId="0" applyNumberFormat="1" applyFill="1" applyBorder="1"/>
    <xf numFmtId="15" fontId="0" fillId="4" borderId="14" xfId="0" applyNumberFormat="1" applyFill="1" applyBorder="1"/>
    <xf numFmtId="0" fontId="0" fillId="4" borderId="15" xfId="0" applyFill="1" applyBorder="1" applyAlignment="1">
      <alignment horizontal="left" vertical="center"/>
    </xf>
    <xf numFmtId="0" fontId="0" fillId="2" borderId="57" xfId="0" applyFill="1" applyBorder="1" applyAlignment="1">
      <alignment horizontal="center" vertical="center"/>
    </xf>
    <xf numFmtId="166" fontId="11" fillId="0" borderId="0" xfId="2" applyNumberFormat="1" applyFont="1" applyFill="1"/>
    <xf numFmtId="167" fontId="23" fillId="0" borderId="0" xfId="0" applyNumberFormat="1" applyFont="1" applyAlignment="1">
      <alignment wrapText="1"/>
    </xf>
    <xf numFmtId="166" fontId="23" fillId="0" borderId="0" xfId="2" applyNumberFormat="1" applyFont="1" applyFill="1" applyAlignment="1">
      <alignment wrapText="1"/>
    </xf>
    <xf numFmtId="0" fontId="22" fillId="0" borderId="0" xfId="0" applyFont="1" applyAlignment="1">
      <alignment wrapText="1"/>
    </xf>
    <xf numFmtId="168" fontId="22" fillId="0" borderId="0" xfId="0" applyNumberFormat="1" applyFont="1" applyAlignment="1">
      <alignment wrapText="1"/>
    </xf>
    <xf numFmtId="167" fontId="19" fillId="0" borderId="0" xfId="0" applyNumberFormat="1" applyFont="1" applyAlignment="1">
      <alignment wrapText="1"/>
    </xf>
    <xf numFmtId="166" fontId="21" fillId="0" borderId="0" xfId="2" applyNumberFormat="1" applyFont="1" applyFill="1" applyAlignment="1">
      <alignment wrapText="1"/>
    </xf>
    <xf numFmtId="0" fontId="20" fillId="0" borderId="0" xfId="0" applyFont="1" applyAlignment="1">
      <alignment wrapText="1"/>
    </xf>
    <xf numFmtId="168" fontId="20" fillId="0" borderId="0" xfId="0" applyNumberFormat="1" applyFont="1" applyAlignment="1">
      <alignment wrapText="1"/>
    </xf>
    <xf numFmtId="168" fontId="19" fillId="0" borderId="0" xfId="0" applyNumberFormat="1" applyFont="1" applyAlignment="1">
      <alignment wrapText="1"/>
    </xf>
    <xf numFmtId="168" fontId="9" fillId="0" borderId="0" xfId="4" applyNumberFormat="1" applyAlignment="1">
      <alignment vertical="center"/>
    </xf>
    <xf numFmtId="167" fontId="9" fillId="0" borderId="0" xfId="4" applyNumberFormat="1"/>
    <xf numFmtId="166" fontId="25" fillId="4" borderId="15" xfId="2" applyNumberFormat="1" applyFont="1" applyFill="1" applyBorder="1" applyAlignment="1">
      <alignment horizontal="center" vertical="center" wrapText="1"/>
    </xf>
    <xf numFmtId="0" fontId="3" fillId="0" borderId="58" xfId="0" applyFont="1" applyBorder="1" applyAlignment="1">
      <alignment vertical="center" wrapText="1"/>
    </xf>
    <xf numFmtId="0" fontId="0" fillId="0" borderId="58" xfId="0" applyBorder="1" applyAlignment="1">
      <alignment vertical="center"/>
    </xf>
    <xf numFmtId="0" fontId="3" fillId="0" borderId="88" xfId="0" applyFont="1" applyBorder="1"/>
    <xf numFmtId="0" fontId="0" fillId="0" borderId="88" xfId="0" applyBorder="1"/>
    <xf numFmtId="0" fontId="3" fillId="0" borderId="41" xfId="0" applyFont="1" applyBorder="1"/>
    <xf numFmtId="0" fontId="0" fillId="0" borderId="41" xfId="0" applyBorder="1"/>
    <xf numFmtId="0" fontId="9" fillId="0" borderId="0" xfId="0" applyFont="1" applyAlignment="1">
      <alignment horizontal="center" vertical="center" wrapText="1"/>
    </xf>
    <xf numFmtId="167" fontId="9" fillId="0" borderId="0" xfId="4" applyNumberFormat="1" applyAlignment="1">
      <alignment wrapText="1"/>
    </xf>
    <xf numFmtId="0" fontId="7" fillId="4" borderId="15" xfId="0" applyFont="1" applyFill="1" applyBorder="1"/>
    <xf numFmtId="0" fontId="0" fillId="2" borderId="15" xfId="0" applyFill="1" applyBorder="1" applyAlignment="1">
      <alignment horizontal="center" vertical="center"/>
    </xf>
    <xf numFmtId="164" fontId="0" fillId="4" borderId="18" xfId="2" applyFont="1" applyFill="1" applyBorder="1" applyAlignment="1">
      <alignment horizontal="center" vertical="center" wrapText="1"/>
    </xf>
    <xf numFmtId="164" fontId="0" fillId="3" borderId="18" xfId="2" applyFont="1" applyFill="1" applyBorder="1" applyAlignment="1">
      <alignment horizontal="center" vertical="center" wrapText="1"/>
    </xf>
    <xf numFmtId="0" fontId="0" fillId="0" borderId="0" xfId="0" applyAlignment="1">
      <alignment horizontal="left" vertical="top" wrapText="1"/>
    </xf>
    <xf numFmtId="0" fontId="0" fillId="8" borderId="0" xfId="0" applyFill="1" applyAlignment="1">
      <alignment vertical="center"/>
    </xf>
    <xf numFmtId="0" fontId="0" fillId="8" borderId="46" xfId="0" applyFill="1" applyBorder="1" applyAlignment="1">
      <alignment vertical="center"/>
    </xf>
    <xf numFmtId="0" fontId="0" fillId="4" borderId="71" xfId="0" applyFill="1" applyBorder="1"/>
    <xf numFmtId="0" fontId="0" fillId="4" borderId="17" xfId="0" applyFill="1" applyBorder="1"/>
    <xf numFmtId="0" fontId="0" fillId="4" borderId="86" xfId="0" applyFill="1" applyBorder="1"/>
    <xf numFmtId="0" fontId="41" fillId="7" borderId="107" xfId="0" applyFont="1" applyFill="1" applyBorder="1"/>
    <xf numFmtId="0" fontId="41" fillId="7" borderId="108" xfId="0" applyFont="1" applyFill="1" applyBorder="1"/>
    <xf numFmtId="0" fontId="7" fillId="7" borderId="109" xfId="0" applyFont="1" applyFill="1" applyBorder="1"/>
    <xf numFmtId="0" fontId="3" fillId="2" borderId="0" xfId="0" applyFont="1" applyFill="1" applyAlignment="1">
      <alignment vertical="center" wrapText="1"/>
    </xf>
    <xf numFmtId="0" fontId="3" fillId="3" borderId="15" xfId="0" applyFont="1" applyFill="1" applyBorder="1" applyAlignment="1">
      <alignment vertical="center"/>
    </xf>
    <xf numFmtId="0" fontId="0" fillId="8" borderId="16" xfId="0" applyFill="1" applyBorder="1"/>
    <xf numFmtId="0" fontId="10" fillId="18" borderId="15" xfId="0" applyFont="1" applyFill="1" applyBorder="1"/>
    <xf numFmtId="0" fontId="15" fillId="0" borderId="0" xfId="0" applyFont="1" applyAlignment="1">
      <alignment vertical="center" wrapText="1"/>
    </xf>
    <xf numFmtId="0" fontId="7" fillId="5" borderId="108" xfId="0" applyFont="1" applyFill="1" applyBorder="1"/>
    <xf numFmtId="0" fontId="12" fillId="4" borderId="16" xfId="0" applyFont="1" applyFill="1" applyBorder="1" applyAlignment="1">
      <alignment vertical="center" wrapText="1"/>
    </xf>
    <xf numFmtId="0" fontId="7" fillId="4" borderId="57" xfId="0" applyFont="1" applyFill="1" applyBorder="1"/>
    <xf numFmtId="0" fontId="11" fillId="0" borderId="0" xfId="0" applyFont="1"/>
    <xf numFmtId="0" fontId="3" fillId="4" borderId="0" xfId="0" applyFont="1" applyFill="1" applyAlignment="1">
      <alignment horizontal="center" vertical="center"/>
    </xf>
    <xf numFmtId="0" fontId="12" fillId="4" borderId="15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/>
    </xf>
    <xf numFmtId="164" fontId="0" fillId="4" borderId="18" xfId="2" applyFont="1" applyFill="1" applyBorder="1" applyAlignment="1">
      <alignment vertical="center" wrapText="1"/>
    </xf>
    <xf numFmtId="164" fontId="0" fillId="4" borderId="27" xfId="2" applyFont="1" applyFill="1" applyBorder="1" applyAlignment="1">
      <alignment vertical="center" wrapText="1"/>
    </xf>
    <xf numFmtId="164" fontId="0" fillId="3" borderId="21" xfId="2" applyFont="1" applyFill="1" applyBorder="1" applyAlignment="1">
      <alignment horizontal="center" vertical="center" wrapText="1"/>
    </xf>
    <xf numFmtId="164" fontId="0" fillId="3" borderId="27" xfId="2" applyFont="1" applyFill="1" applyBorder="1" applyAlignment="1">
      <alignment horizontal="center" vertical="center" wrapText="1"/>
    </xf>
    <xf numFmtId="0" fontId="3" fillId="0" borderId="28" xfId="0" applyFont="1" applyBorder="1" applyAlignment="1">
      <alignment wrapText="1"/>
    </xf>
    <xf numFmtId="0" fontId="3" fillId="0" borderId="26" xfId="0" applyFont="1" applyBorder="1" applyAlignment="1">
      <alignment vertical="center" wrapText="1"/>
    </xf>
    <xf numFmtId="0" fontId="3" fillId="0" borderId="26" xfId="0" applyFont="1" applyBorder="1" applyAlignment="1">
      <alignment wrapText="1"/>
    </xf>
    <xf numFmtId="167" fontId="9" fillId="9" borderId="0" xfId="4" applyNumberFormat="1" applyFill="1" applyAlignment="1">
      <alignment wrapText="1"/>
    </xf>
    <xf numFmtId="45" fontId="9" fillId="4" borderId="0" xfId="4" applyNumberFormat="1" applyFill="1"/>
    <xf numFmtId="164" fontId="0" fillId="3" borderId="66" xfId="2" applyFont="1" applyFill="1" applyBorder="1" applyAlignment="1">
      <alignment horizontal="center" vertical="center" wrapText="1"/>
    </xf>
    <xf numFmtId="164" fontId="0" fillId="4" borderId="113" xfId="2" applyFont="1" applyFill="1" applyBorder="1" applyAlignment="1">
      <alignment horizontal="center" vertical="center" wrapText="1"/>
    </xf>
    <xf numFmtId="164" fontId="0" fillId="3" borderId="113" xfId="2" applyFont="1" applyFill="1" applyBorder="1" applyAlignment="1">
      <alignment horizontal="center" vertical="center" wrapText="1"/>
    </xf>
    <xf numFmtId="164" fontId="0" fillId="3" borderId="114" xfId="2" applyFont="1" applyFill="1" applyBorder="1" applyAlignment="1">
      <alignment horizontal="center" vertical="center" wrapText="1"/>
    </xf>
    <xf numFmtId="0" fontId="42" fillId="2" borderId="16" xfId="0" applyFont="1" applyFill="1" applyBorder="1" applyAlignment="1">
      <alignment wrapText="1"/>
    </xf>
    <xf numFmtId="0" fontId="0" fillId="2" borderId="87" xfId="0" applyFill="1" applyBorder="1"/>
    <xf numFmtId="0" fontId="3" fillId="0" borderId="115" xfId="0" applyFont="1" applyBorder="1" applyAlignment="1">
      <alignment wrapText="1"/>
    </xf>
    <xf numFmtId="0" fontId="9" fillId="4" borderId="116" xfId="4" applyFill="1" applyBorder="1"/>
    <xf numFmtId="0" fontId="0" fillId="4" borderId="116" xfId="0" applyFill="1" applyBorder="1" applyAlignment="1">
      <alignment vertical="center" wrapText="1"/>
    </xf>
    <xf numFmtId="0" fontId="11" fillId="5" borderId="116" xfId="0" applyFont="1" applyFill="1" applyBorder="1" applyAlignment="1">
      <alignment horizontal="left" vertical="center" wrapText="1"/>
    </xf>
    <xf numFmtId="164" fontId="0" fillId="4" borderId="116" xfId="2" applyFont="1" applyFill="1" applyBorder="1" applyAlignment="1">
      <alignment vertical="center" wrapText="1"/>
    </xf>
    <xf numFmtId="0" fontId="9" fillId="4" borderId="27" xfId="4" applyFill="1" applyBorder="1"/>
    <xf numFmtId="168" fontId="11" fillId="5" borderId="15" xfId="0" applyNumberFormat="1" applyFont="1" applyFill="1" applyBorder="1" applyAlignment="1">
      <alignment horizontal="center" vertical="center"/>
    </xf>
    <xf numFmtId="21" fontId="0" fillId="4" borderId="15" xfId="0" applyNumberFormat="1" applyFill="1" applyBorder="1" applyAlignment="1">
      <alignment horizontal="center" vertical="center"/>
    </xf>
    <xf numFmtId="0" fontId="12" fillId="2" borderId="57" xfId="0" applyFont="1" applyFill="1" applyBorder="1" applyAlignment="1">
      <alignment horizontal="left" vertical="center"/>
    </xf>
    <xf numFmtId="0" fontId="3" fillId="3" borderId="15" xfId="0" applyFont="1" applyFill="1" applyBorder="1" applyAlignment="1">
      <alignment vertical="center" wrapText="1"/>
    </xf>
    <xf numFmtId="0" fontId="0" fillId="5" borderId="15" xfId="0" applyFill="1" applyBorder="1" applyAlignment="1">
      <alignment horizontal="center" vertical="center"/>
    </xf>
    <xf numFmtId="21" fontId="0" fillId="5" borderId="15" xfId="0" applyNumberFormat="1" applyFill="1" applyBorder="1" applyAlignment="1">
      <alignment horizontal="center" vertical="center"/>
    </xf>
    <xf numFmtId="0" fontId="0" fillId="0" borderId="88" xfId="0" applyBorder="1" applyAlignment="1">
      <alignment horizontal="left"/>
    </xf>
    <xf numFmtId="0" fontId="0" fillId="4" borderId="57" xfId="0" applyFill="1" applyBorder="1" applyAlignment="1">
      <alignment vertical="center"/>
    </xf>
    <xf numFmtId="22" fontId="11" fillId="0" borderId="0" xfId="0" applyNumberFormat="1" applyFont="1"/>
    <xf numFmtId="0" fontId="11" fillId="5" borderId="15" xfId="2" applyNumberFormat="1" applyFont="1" applyFill="1" applyBorder="1" applyAlignment="1">
      <alignment horizontal="center"/>
    </xf>
    <xf numFmtId="0" fontId="33" fillId="11" borderId="0" xfId="0" applyFont="1" applyFill="1" applyAlignment="1">
      <alignment horizontal="center"/>
    </xf>
    <xf numFmtId="0" fontId="27" fillId="16" borderId="119" xfId="0" applyFont="1" applyFill="1" applyBorder="1" applyAlignment="1">
      <alignment vertical="center" wrapText="1"/>
    </xf>
    <xf numFmtId="0" fontId="11" fillId="0" borderId="18" xfId="0" applyFont="1" applyBorder="1" applyAlignment="1">
      <alignment vertical="center" wrapText="1"/>
    </xf>
    <xf numFmtId="0" fontId="11" fillId="0" borderId="18" xfId="0" applyFont="1" applyBorder="1" applyAlignment="1">
      <alignment vertical="top" wrapText="1"/>
    </xf>
    <xf numFmtId="0" fontId="0" fillId="0" borderId="18" xfId="0" applyBorder="1" applyAlignment="1">
      <alignment wrapText="1"/>
    </xf>
    <xf numFmtId="0" fontId="0" fillId="0" borderId="18" xfId="0" applyBorder="1" applyAlignment="1">
      <alignment vertical="top" wrapText="1"/>
    </xf>
    <xf numFmtId="0" fontId="11" fillId="0" borderId="19" xfId="0" applyFont="1" applyBorder="1" applyAlignment="1">
      <alignment vertical="center" wrapText="1"/>
    </xf>
    <xf numFmtId="0" fontId="11" fillId="0" borderId="19" xfId="0" applyFont="1" applyBorder="1" applyAlignment="1">
      <alignment vertical="top" wrapText="1"/>
    </xf>
    <xf numFmtId="0" fontId="0" fillId="0" borderId="19" xfId="0" applyBorder="1" applyAlignment="1">
      <alignment vertical="center" wrapText="1"/>
    </xf>
    <xf numFmtId="0" fontId="0" fillId="0" borderId="19" xfId="0" applyBorder="1"/>
    <xf numFmtId="0" fontId="11" fillId="0" borderId="20" xfId="0" applyFont="1" applyBorder="1" applyAlignment="1">
      <alignment vertical="center" wrapText="1"/>
    </xf>
    <xf numFmtId="0" fontId="11" fillId="0" borderId="20" xfId="0" applyFont="1" applyBorder="1" applyAlignment="1">
      <alignment vertical="top" wrapText="1"/>
    </xf>
    <xf numFmtId="0" fontId="0" fillId="0" borderId="20" xfId="0" applyBorder="1" applyAlignment="1">
      <alignment vertical="top" wrapText="1"/>
    </xf>
    <xf numFmtId="0" fontId="0" fillId="0" borderId="20" xfId="0" applyBorder="1" applyAlignment="1">
      <alignment horizontal="center"/>
    </xf>
    <xf numFmtId="0" fontId="0" fillId="0" borderId="20" xfId="0" applyBorder="1"/>
    <xf numFmtId="0" fontId="0" fillId="2" borderId="33" xfId="0" applyFill="1" applyBorder="1" applyAlignment="1">
      <alignment vertical="center" wrapText="1"/>
    </xf>
    <xf numFmtId="0" fontId="0" fillId="2" borderId="16" xfId="0" applyFill="1" applyBorder="1" applyAlignment="1">
      <alignment vertical="center" wrapText="1"/>
    </xf>
    <xf numFmtId="168" fontId="0" fillId="4" borderId="15" xfId="0" applyNumberFormat="1" applyFill="1" applyBorder="1" applyAlignment="1">
      <alignment horizontal="center"/>
    </xf>
    <xf numFmtId="0" fontId="11" fillId="4" borderId="15" xfId="0" applyFont="1" applyFill="1" applyBorder="1"/>
    <xf numFmtId="164" fontId="25" fillId="4" borderId="15" xfId="2" quotePrefix="1" applyFont="1" applyFill="1" applyBorder="1" applyAlignment="1">
      <alignment horizontal="center" vertical="center" wrapText="1"/>
    </xf>
    <xf numFmtId="164" fontId="0" fillId="0" borderId="0" xfId="2" applyFont="1"/>
    <xf numFmtId="164" fontId="0" fillId="0" borderId="0" xfId="2" applyFont="1" applyAlignment="1">
      <alignment horizontal="center"/>
    </xf>
    <xf numFmtId="164" fontId="0" fillId="0" borderId="4" xfId="2" applyFont="1" applyBorder="1"/>
    <xf numFmtId="164" fontId="0" fillId="0" borderId="99" xfId="2" applyFont="1" applyBorder="1"/>
    <xf numFmtId="164" fontId="0" fillId="0" borderId="102" xfId="2" applyFont="1" applyBorder="1"/>
    <xf numFmtId="164" fontId="0" fillId="0" borderId="105" xfId="2" applyFont="1" applyBorder="1"/>
    <xf numFmtId="164" fontId="0" fillId="0" borderId="6" xfId="2" applyFont="1" applyBorder="1"/>
    <xf numFmtId="164" fontId="0" fillId="0" borderId="9" xfId="2" applyFont="1" applyBorder="1"/>
    <xf numFmtId="0" fontId="11" fillId="3" borderId="15" xfId="0" applyFont="1" applyFill="1" applyBorder="1" applyAlignment="1">
      <alignment wrapText="1"/>
    </xf>
    <xf numFmtId="15" fontId="9" fillId="0" borderId="0" xfId="4" applyNumberFormat="1"/>
    <xf numFmtId="15" fontId="0" fillId="5" borderId="18" xfId="0" applyNumberFormat="1" applyFill="1" applyBorder="1" applyAlignment="1">
      <alignment vertical="center"/>
    </xf>
    <xf numFmtId="0" fontId="27" fillId="10" borderId="82" xfId="0" applyFont="1" applyFill="1" applyBorder="1" applyAlignment="1">
      <alignment horizontal="center" vertical="center" wrapText="1"/>
    </xf>
    <xf numFmtId="0" fontId="27" fillId="10" borderId="41" xfId="0" applyFont="1" applyFill="1" applyBorder="1" applyAlignment="1">
      <alignment horizontal="center" vertical="center" wrapText="1"/>
    </xf>
    <xf numFmtId="0" fontId="14" fillId="12" borderId="85" xfId="0" applyFont="1" applyFill="1" applyBorder="1" applyAlignment="1">
      <alignment horizontal="center" wrapText="1"/>
    </xf>
    <xf numFmtId="0" fontId="33" fillId="11" borderId="85" xfId="0" applyFont="1" applyFill="1" applyBorder="1" applyAlignment="1">
      <alignment horizontal="center"/>
    </xf>
    <xf numFmtId="0" fontId="33" fillId="11" borderId="92" xfId="0" applyFont="1" applyFill="1" applyBorder="1" applyAlignment="1">
      <alignment horizontal="center"/>
    </xf>
    <xf numFmtId="0" fontId="0" fillId="4" borderId="15" xfId="0" applyFill="1" applyBorder="1" applyAlignment="1">
      <alignment horizontal="left"/>
    </xf>
    <xf numFmtId="0" fontId="3" fillId="2" borderId="15" xfId="0" applyFont="1" applyFill="1" applyBorder="1" applyAlignment="1">
      <alignment horizontal="center" vertical="center" wrapText="1"/>
    </xf>
    <xf numFmtId="0" fontId="0" fillId="2" borderId="15" xfId="0" applyFill="1" applyBorder="1" applyAlignment="1">
      <alignment horizontal="center" vertical="center" wrapText="1"/>
    </xf>
    <xf numFmtId="0" fontId="24" fillId="2" borderId="0" xfId="0" applyFont="1" applyFill="1" applyAlignment="1">
      <alignment horizontal="center" vertical="center" wrapText="1"/>
    </xf>
    <xf numFmtId="0" fontId="0" fillId="5" borderId="0" xfId="0" applyFill="1" applyAlignment="1">
      <alignment horizontal="center"/>
    </xf>
    <xf numFmtId="0" fontId="9" fillId="4" borderId="15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3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2" borderId="16" xfId="0" applyFill="1" applyBorder="1" applyAlignment="1">
      <alignment horizontal="left" vertical="center" wrapText="1"/>
    </xf>
    <xf numFmtId="0" fontId="8" fillId="15" borderId="0" xfId="1" applyFill="1" applyAlignment="1">
      <alignment horizontal="center" vertical="center"/>
    </xf>
    <xf numFmtId="0" fontId="3" fillId="2" borderId="16" xfId="0" applyFont="1" applyFill="1" applyBorder="1" applyAlignment="1">
      <alignment horizontal="center" vertical="center" wrapText="1"/>
    </xf>
    <xf numFmtId="0" fontId="0" fillId="2" borderId="15" xfId="0" applyFill="1" applyBorder="1" applyAlignment="1">
      <alignment horizontal="left" vertical="center" wrapText="1"/>
    </xf>
    <xf numFmtId="0" fontId="8" fillId="15" borderId="0" xfId="1" applyFill="1" applyBorder="1" applyAlignment="1">
      <alignment horizontal="center" wrapText="1"/>
    </xf>
    <xf numFmtId="0" fontId="8" fillId="15" borderId="0" xfId="1" applyFill="1" applyAlignment="1">
      <alignment horizontal="center" wrapText="1"/>
    </xf>
    <xf numFmtId="0" fontId="5" fillId="4" borderId="15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2" borderId="15" xfId="0" applyFont="1" applyFill="1" applyBorder="1" applyAlignment="1">
      <alignment horizontal="center" vertical="center"/>
    </xf>
    <xf numFmtId="0" fontId="3" fillId="2" borderId="57" xfId="0" applyFont="1" applyFill="1" applyBorder="1" applyAlignment="1">
      <alignment horizontal="center"/>
    </xf>
    <xf numFmtId="0" fontId="3" fillId="2" borderId="58" xfId="0" applyFont="1" applyFill="1" applyBorder="1" applyAlignment="1">
      <alignment horizontal="center"/>
    </xf>
    <xf numFmtId="0" fontId="3" fillId="2" borderId="69" xfId="0" applyFont="1" applyFill="1" applyBorder="1" applyAlignment="1">
      <alignment horizontal="center"/>
    </xf>
    <xf numFmtId="0" fontId="0" fillId="5" borderId="87" xfId="0" applyFill="1" applyBorder="1" applyAlignment="1">
      <alignment horizontal="center" wrapText="1"/>
    </xf>
    <xf numFmtId="0" fontId="0" fillId="5" borderId="111" xfId="0" applyFill="1" applyBorder="1" applyAlignment="1">
      <alignment horizontal="center" wrapText="1"/>
    </xf>
    <xf numFmtId="0" fontId="0" fillId="5" borderId="75" xfId="0" applyFill="1" applyBorder="1" applyAlignment="1">
      <alignment horizontal="center" wrapText="1"/>
    </xf>
    <xf numFmtId="0" fontId="0" fillId="5" borderId="44" xfId="0" applyFill="1" applyBorder="1" applyAlignment="1">
      <alignment horizontal="center" wrapText="1"/>
    </xf>
    <xf numFmtId="0" fontId="0" fillId="5" borderId="112" xfId="0" applyFill="1" applyBorder="1" applyAlignment="1">
      <alignment horizontal="center" wrapText="1"/>
    </xf>
    <xf numFmtId="0" fontId="0" fillId="5" borderId="47" xfId="0" applyFill="1" applyBorder="1" applyAlignment="1">
      <alignment horizontal="center" wrapText="1"/>
    </xf>
    <xf numFmtId="0" fontId="0" fillId="2" borderId="23" xfId="0" applyFill="1" applyBorder="1" applyAlignment="1">
      <alignment horizontal="center"/>
    </xf>
    <xf numFmtId="0" fontId="0" fillId="2" borderId="24" xfId="0" applyFill="1" applyBorder="1" applyAlignment="1">
      <alignment horizontal="center"/>
    </xf>
    <xf numFmtId="0" fontId="3" fillId="2" borderId="110" xfId="0" applyFont="1" applyFill="1" applyBorder="1" applyAlignment="1">
      <alignment horizontal="center"/>
    </xf>
    <xf numFmtId="0" fontId="0" fillId="9" borderId="0" xfId="0" applyFill="1" applyAlignment="1">
      <alignment horizontal="center" vertical="center" wrapText="1"/>
    </xf>
    <xf numFmtId="0" fontId="0" fillId="0" borderId="35" xfId="0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59" xfId="0" applyBorder="1" applyAlignment="1">
      <alignment horizontal="center"/>
    </xf>
    <xf numFmtId="0" fontId="0" fillId="0" borderId="60" xfId="0" applyBorder="1" applyAlignment="1">
      <alignment horizontal="center"/>
    </xf>
    <xf numFmtId="0" fontId="0" fillId="0" borderId="61" xfId="0" applyBorder="1" applyAlignment="1">
      <alignment horizontal="center"/>
    </xf>
    <xf numFmtId="0" fontId="0" fillId="0" borderId="72" xfId="0" applyBorder="1" applyAlignment="1">
      <alignment horizontal="center"/>
    </xf>
    <xf numFmtId="0" fontId="0" fillId="0" borderId="73" xfId="0" applyBorder="1" applyAlignment="1">
      <alignment horizontal="center"/>
    </xf>
    <xf numFmtId="0" fontId="0" fillId="0" borderId="74" xfId="0" applyBorder="1" applyAlignment="1">
      <alignment horizontal="center"/>
    </xf>
    <xf numFmtId="164" fontId="0" fillId="4" borderId="117" xfId="2" applyFont="1" applyFill="1" applyBorder="1" applyAlignment="1">
      <alignment horizontal="center" vertical="center" wrapText="1"/>
    </xf>
    <xf numFmtId="164" fontId="0" fillId="4" borderId="80" xfId="2" applyFont="1" applyFill="1" applyBorder="1" applyAlignment="1">
      <alignment horizontal="center" vertical="center" wrapText="1"/>
    </xf>
    <xf numFmtId="164" fontId="0" fillId="4" borderId="118" xfId="2" applyFont="1" applyFill="1" applyBorder="1" applyAlignment="1">
      <alignment horizontal="center" vertical="center" wrapText="1"/>
    </xf>
    <xf numFmtId="0" fontId="3" fillId="0" borderId="45" xfId="0" applyFont="1" applyBorder="1" applyAlignment="1">
      <alignment horizontal="left"/>
    </xf>
    <xf numFmtId="0" fontId="3" fillId="0" borderId="46" xfId="0" applyFont="1" applyBorder="1" applyAlignment="1">
      <alignment horizontal="left"/>
    </xf>
    <xf numFmtId="0" fontId="3" fillId="2" borderId="31" xfId="0" applyFont="1" applyFill="1" applyBorder="1" applyAlignment="1">
      <alignment horizontal="center" vertical="center" wrapText="1"/>
    </xf>
    <xf numFmtId="0" fontId="3" fillId="2" borderId="34" xfId="0" applyFont="1" applyFill="1" applyBorder="1" applyAlignment="1">
      <alignment horizontal="center" vertical="center" wrapText="1"/>
    </xf>
    <xf numFmtId="0" fontId="0" fillId="8" borderId="21" xfId="0" applyFill="1" applyBorder="1" applyAlignment="1">
      <alignment horizontal="left" vertical="top" wrapText="1"/>
    </xf>
    <xf numFmtId="0" fontId="0" fillId="8" borderId="79" xfId="0" applyFill="1" applyBorder="1" applyAlignment="1">
      <alignment horizontal="left" vertical="top" wrapText="1"/>
    </xf>
    <xf numFmtId="0" fontId="0" fillId="8" borderId="18" xfId="0" applyFill="1" applyBorder="1" applyAlignment="1">
      <alignment horizontal="left" vertical="top" wrapText="1"/>
    </xf>
    <xf numFmtId="0" fontId="0" fillId="8" borderId="80" xfId="0" applyFill="1" applyBorder="1" applyAlignment="1">
      <alignment horizontal="left" vertical="top" wrapText="1"/>
    </xf>
    <xf numFmtId="0" fontId="0" fillId="8" borderId="51" xfId="0" applyFill="1" applyBorder="1" applyAlignment="1">
      <alignment horizontal="left" vertical="top" wrapText="1"/>
    </xf>
    <xf numFmtId="0" fontId="0" fillId="8" borderId="81" xfId="0" applyFill="1" applyBorder="1" applyAlignment="1">
      <alignment horizontal="left" vertical="top" wrapText="1"/>
    </xf>
    <xf numFmtId="0" fontId="3" fillId="2" borderId="17" xfId="0" applyFont="1" applyFill="1" applyBorder="1" applyAlignment="1">
      <alignment horizontal="center" vertical="center" wrapText="1"/>
    </xf>
    <xf numFmtId="0" fontId="3" fillId="2" borderId="16" xfId="0" applyFont="1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2" borderId="52" xfId="0" applyFill="1" applyBorder="1" applyAlignment="1">
      <alignment horizontal="center"/>
    </xf>
    <xf numFmtId="0" fontId="0" fillId="2" borderId="53" xfId="0" applyFill="1" applyBorder="1" applyAlignment="1">
      <alignment horizontal="center"/>
    </xf>
    <xf numFmtId="0" fontId="0" fillId="2" borderId="54" xfId="0" applyFill="1" applyBorder="1" applyAlignment="1">
      <alignment horizontal="center"/>
    </xf>
    <xf numFmtId="0" fontId="34" fillId="7" borderId="0" xfId="1" applyFont="1" applyFill="1" applyAlignment="1">
      <alignment horizontal="center" vertical="center" wrapText="1"/>
    </xf>
    <xf numFmtId="0" fontId="0" fillId="3" borderId="31" xfId="0" applyFill="1" applyBorder="1" applyAlignment="1">
      <alignment horizontal="center" vertical="center"/>
    </xf>
    <xf numFmtId="0" fontId="0" fillId="3" borderId="34" xfId="0" applyFill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0" fontId="0" fillId="3" borderId="25" xfId="0" applyFill="1" applyBorder="1" applyAlignment="1">
      <alignment horizontal="center" vertical="center"/>
    </xf>
    <xf numFmtId="0" fontId="0" fillId="2" borderId="87" xfId="0" applyFill="1" applyBorder="1" applyAlignment="1">
      <alignment horizontal="center" vertical="center"/>
    </xf>
    <xf numFmtId="0" fontId="0" fillId="2" borderId="50" xfId="0" applyFill="1" applyBorder="1" applyAlignment="1">
      <alignment horizontal="center" vertical="center" wrapText="1"/>
    </xf>
    <xf numFmtId="0" fontId="0" fillId="2" borderId="40" xfId="0" applyFill="1" applyBorder="1" applyAlignment="1">
      <alignment horizontal="center" vertical="center"/>
    </xf>
    <xf numFmtId="0" fontId="0" fillId="2" borderId="48" xfId="0" applyFill="1" applyBorder="1" applyAlignment="1">
      <alignment horizontal="center" vertical="center" wrapText="1"/>
    </xf>
    <xf numFmtId="0" fontId="0" fillId="2" borderId="33" xfId="0" applyFill="1" applyBorder="1" applyAlignment="1">
      <alignment horizontal="center" vertical="center" wrapText="1"/>
    </xf>
    <xf numFmtId="164" fontId="0" fillId="4" borderId="116" xfId="2" applyFont="1" applyFill="1" applyBorder="1" applyAlignment="1">
      <alignment horizontal="center" vertical="center" wrapText="1"/>
    </xf>
    <xf numFmtId="164" fontId="0" fillId="4" borderId="18" xfId="2" applyFont="1" applyFill="1" applyBorder="1" applyAlignment="1">
      <alignment horizontal="center" vertical="center" wrapText="1"/>
    </xf>
    <xf numFmtId="164" fontId="0" fillId="4" borderId="27" xfId="2" applyFont="1" applyFill="1" applyBorder="1" applyAlignment="1">
      <alignment horizontal="center" vertical="center" wrapText="1"/>
    </xf>
    <xf numFmtId="0" fontId="12" fillId="3" borderId="15" xfId="0" applyFont="1" applyFill="1" applyBorder="1" applyAlignment="1">
      <alignment horizontal="center" vertical="center" wrapText="1"/>
    </xf>
    <xf numFmtId="0" fontId="3" fillId="2" borderId="39" xfId="0" applyFont="1" applyFill="1" applyBorder="1" applyAlignment="1">
      <alignment horizontal="center" vertical="center" wrapText="1"/>
    </xf>
    <xf numFmtId="0" fontId="3" fillId="2" borderId="40" xfId="0" applyFont="1" applyFill="1" applyBorder="1" applyAlignment="1">
      <alignment horizontal="center" vertical="center" wrapText="1"/>
    </xf>
    <xf numFmtId="0" fontId="3" fillId="2" borderId="17" xfId="0" applyFont="1" applyFill="1" applyBorder="1" applyAlignment="1">
      <alignment horizontal="center" vertical="center"/>
    </xf>
    <xf numFmtId="0" fontId="5" fillId="2" borderId="63" xfId="0" applyFont="1" applyFill="1" applyBorder="1" applyAlignment="1">
      <alignment horizontal="center" vertical="center"/>
    </xf>
    <xf numFmtId="0" fontId="5" fillId="2" borderId="64" xfId="0" applyFont="1" applyFill="1" applyBorder="1" applyAlignment="1">
      <alignment horizontal="center" vertical="center"/>
    </xf>
    <xf numFmtId="0" fontId="5" fillId="2" borderId="65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5" fillId="2" borderId="77" xfId="0" applyFont="1" applyFill="1" applyBorder="1" applyAlignment="1">
      <alignment horizontal="center" vertical="center"/>
    </xf>
    <xf numFmtId="0" fontId="5" fillId="2" borderId="78" xfId="0" applyFont="1" applyFill="1" applyBorder="1" applyAlignment="1">
      <alignment horizontal="center" vertical="center"/>
    </xf>
    <xf numFmtId="0" fontId="0" fillId="4" borderId="57" xfId="0" applyFill="1" applyBorder="1" applyAlignment="1">
      <alignment horizontal="center" vertical="center"/>
    </xf>
    <xf numFmtId="0" fontId="0" fillId="4" borderId="69" xfId="0" applyFill="1" applyBorder="1" applyAlignment="1">
      <alignment horizontal="center" vertical="center"/>
    </xf>
    <xf numFmtId="0" fontId="0" fillId="8" borderId="15" xfId="0" applyFill="1" applyBorder="1" applyAlignment="1">
      <alignment horizontal="left" vertical="center" wrapText="1"/>
    </xf>
    <xf numFmtId="0" fontId="0" fillId="8" borderId="25" xfId="0" applyFill="1" applyBorder="1" applyAlignment="1">
      <alignment horizontal="left" vertical="center" wrapText="1"/>
    </xf>
    <xf numFmtId="0" fontId="16" fillId="4" borderId="18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/>
    </xf>
    <xf numFmtId="0" fontId="16" fillId="4" borderId="51" xfId="0" applyFont="1" applyFill="1" applyBorder="1" applyAlignment="1">
      <alignment horizontal="center" vertical="center"/>
    </xf>
    <xf numFmtId="0" fontId="13" fillId="2" borderId="67" xfId="0" applyFont="1" applyFill="1" applyBorder="1" applyAlignment="1">
      <alignment horizontal="center" vertical="center" wrapText="1"/>
    </xf>
    <xf numFmtId="0" fontId="13" fillId="2" borderId="68" xfId="0" applyFont="1" applyFill="1" applyBorder="1" applyAlignment="1">
      <alignment horizontal="center" vertical="center" wrapText="1"/>
    </xf>
    <xf numFmtId="0" fontId="6" fillId="4" borderId="15" xfId="0" applyFont="1" applyFill="1" applyBorder="1" applyAlignment="1">
      <alignment horizontal="center" vertical="center"/>
    </xf>
    <xf numFmtId="0" fontId="0" fillId="8" borderId="15" xfId="0" applyFill="1" applyBorder="1" applyAlignment="1">
      <alignment horizontal="center"/>
    </xf>
    <xf numFmtId="0" fontId="0" fillId="2" borderId="15" xfId="0" applyFill="1" applyBorder="1" applyAlignment="1">
      <alignment horizontal="center"/>
    </xf>
    <xf numFmtId="0" fontId="0" fillId="8" borderId="15" xfId="0" applyFill="1" applyBorder="1" applyAlignment="1">
      <alignment horizontal="center" vertical="center" wrapText="1"/>
    </xf>
    <xf numFmtId="0" fontId="0" fillId="8" borderId="15" xfId="0" applyFill="1" applyBorder="1" applyAlignment="1">
      <alignment horizontal="center" vertical="center"/>
    </xf>
    <xf numFmtId="0" fontId="14" fillId="8" borderId="15" xfId="0" applyFont="1" applyFill="1" applyBorder="1" applyAlignment="1">
      <alignment horizontal="center" vertical="center"/>
    </xf>
    <xf numFmtId="0" fontId="0" fillId="5" borderId="87" xfId="0" applyFill="1" applyBorder="1" applyAlignment="1">
      <alignment horizontal="center"/>
    </xf>
    <xf numFmtId="0" fontId="0" fillId="5" borderId="88" xfId="0" applyFill="1" applyBorder="1" applyAlignment="1">
      <alignment horizontal="center"/>
    </xf>
    <xf numFmtId="0" fontId="0" fillId="5" borderId="75" xfId="0" applyFill="1" applyBorder="1" applyAlignment="1">
      <alignment horizontal="center"/>
    </xf>
    <xf numFmtId="0" fontId="0" fillId="8" borderId="21" xfId="0" applyFill="1" applyBorder="1" applyAlignment="1">
      <alignment horizontal="left" vertical="center" wrapText="1"/>
    </xf>
    <xf numFmtId="0" fontId="0" fillId="8" borderId="79" xfId="0" applyFill="1" applyBorder="1" applyAlignment="1">
      <alignment horizontal="left" vertical="center" wrapText="1"/>
    </xf>
    <xf numFmtId="0" fontId="0" fillId="5" borderId="15" xfId="0" applyFill="1" applyBorder="1" applyAlignment="1">
      <alignment horizontal="center"/>
    </xf>
    <xf numFmtId="0" fontId="0" fillId="5" borderId="57" xfId="0" applyFill="1" applyBorder="1" applyAlignment="1">
      <alignment horizontal="center"/>
    </xf>
    <xf numFmtId="0" fontId="0" fillId="5" borderId="58" xfId="0" applyFill="1" applyBorder="1" applyAlignment="1">
      <alignment horizontal="center"/>
    </xf>
    <xf numFmtId="0" fontId="0" fillId="5" borderId="69" xfId="0" applyFill="1" applyBorder="1" applyAlignment="1">
      <alignment horizontal="center"/>
    </xf>
    <xf numFmtId="0" fontId="0" fillId="8" borderId="18" xfId="0" applyFill="1" applyBorder="1" applyAlignment="1">
      <alignment horizontal="left" vertical="center" wrapText="1"/>
    </xf>
    <xf numFmtId="0" fontId="0" fillId="8" borderId="80" xfId="0" applyFill="1" applyBorder="1" applyAlignment="1">
      <alignment horizontal="left" vertical="center" wrapText="1"/>
    </xf>
    <xf numFmtId="0" fontId="0" fillId="0" borderId="44" xfId="0" applyBorder="1" applyAlignment="1">
      <alignment horizontal="center"/>
    </xf>
    <xf numFmtId="0" fontId="6" fillId="4" borderId="15" xfId="0" applyFont="1" applyFill="1" applyBorder="1" applyAlignment="1">
      <alignment horizontal="center"/>
    </xf>
    <xf numFmtId="0" fontId="5" fillId="2" borderId="15" xfId="0" applyFont="1" applyFill="1" applyBorder="1" applyAlignment="1">
      <alignment horizontal="center"/>
    </xf>
    <xf numFmtId="0" fontId="5" fillId="2" borderId="66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/>
    </xf>
    <xf numFmtId="0" fontId="24" fillId="4" borderId="15" xfId="0" applyFont="1" applyFill="1" applyBorder="1" applyAlignment="1">
      <alignment horizontal="center" vertical="center" wrapText="1"/>
    </xf>
    <xf numFmtId="0" fontId="36" fillId="2" borderId="15" xfId="0" applyFont="1" applyFill="1" applyBorder="1" applyAlignment="1">
      <alignment horizontal="center" vertical="center"/>
    </xf>
    <xf numFmtId="0" fontId="3" fillId="2" borderId="57" xfId="0" applyFont="1" applyFill="1" applyBorder="1" applyAlignment="1">
      <alignment horizontal="center" vertical="center"/>
    </xf>
    <xf numFmtId="0" fontId="3" fillId="2" borderId="58" xfId="0" applyFont="1" applyFill="1" applyBorder="1" applyAlignment="1">
      <alignment horizontal="center" vertical="center"/>
    </xf>
    <xf numFmtId="0" fontId="3" fillId="2" borderId="69" xfId="0" applyFont="1" applyFill="1" applyBorder="1" applyAlignment="1">
      <alignment horizontal="center" vertical="center"/>
    </xf>
    <xf numFmtId="0" fontId="0" fillId="2" borderId="82" xfId="0" applyFill="1" applyBorder="1" applyAlignment="1">
      <alignment horizontal="center" vertical="center"/>
    </xf>
    <xf numFmtId="0" fontId="3" fillId="2" borderId="75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5" fillId="2" borderId="28" xfId="0" applyFont="1" applyFill="1" applyBorder="1" applyAlignment="1">
      <alignment horizontal="center" vertical="center" wrapText="1"/>
    </xf>
    <xf numFmtId="0" fontId="5" fillId="2" borderId="91" xfId="0" applyFont="1" applyFill="1" applyBorder="1" applyAlignment="1">
      <alignment horizontal="center" vertical="center" wrapText="1"/>
    </xf>
    <xf numFmtId="0" fontId="5" fillId="2" borderId="15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center" vertical="center" wrapText="1"/>
    </xf>
    <xf numFmtId="0" fontId="5" fillId="2" borderId="25" xfId="0" applyFont="1" applyFill="1" applyBorder="1" applyAlignment="1">
      <alignment horizontal="center" vertical="center"/>
    </xf>
    <xf numFmtId="0" fontId="5" fillId="2" borderId="56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left" vertical="center"/>
    </xf>
    <xf numFmtId="0" fontId="5" fillId="2" borderId="86" xfId="0" applyFont="1" applyFill="1" applyBorder="1" applyAlignment="1">
      <alignment horizontal="left" vertical="center"/>
    </xf>
    <xf numFmtId="0" fontId="0" fillId="8" borderId="51" xfId="0" applyFill="1" applyBorder="1" applyAlignment="1">
      <alignment horizontal="left" vertical="center" wrapText="1"/>
    </xf>
    <xf numFmtId="0" fontId="0" fillId="8" borderId="81" xfId="0" applyFill="1" applyBorder="1" applyAlignment="1">
      <alignment horizontal="left" vertical="center" wrapText="1"/>
    </xf>
    <xf numFmtId="0" fontId="16" fillId="4" borderId="21" xfId="0" applyFont="1" applyFill="1" applyBorder="1" applyAlignment="1">
      <alignment horizontal="center" vertical="center"/>
    </xf>
    <xf numFmtId="0" fontId="38" fillId="7" borderId="75" xfId="1" applyFont="1" applyFill="1" applyBorder="1" applyAlignment="1">
      <alignment horizontal="center" vertical="center" wrapText="1"/>
    </xf>
    <xf numFmtId="0" fontId="38" fillId="7" borderId="0" xfId="1" applyFont="1" applyFill="1" applyAlignment="1">
      <alignment horizontal="center" vertical="center" wrapText="1"/>
    </xf>
    <xf numFmtId="0" fontId="3" fillId="2" borderId="87" xfId="0" applyFont="1" applyFill="1" applyBorder="1" applyAlignment="1">
      <alignment horizontal="center" vertical="center" wrapText="1"/>
    </xf>
    <xf numFmtId="0" fontId="3" fillId="2" borderId="82" xfId="0" applyFont="1" applyFill="1" applyBorder="1" applyAlignment="1">
      <alignment horizontal="center" vertical="center" wrapText="1"/>
    </xf>
    <xf numFmtId="0" fontId="13" fillId="0" borderId="0" xfId="0" applyFont="1" applyAlignment="1">
      <alignment horizontal="center"/>
    </xf>
    <xf numFmtId="0" fontId="3" fillId="2" borderId="15" xfId="0" applyFont="1" applyFill="1" applyBorder="1" applyAlignment="1">
      <alignment horizontal="center"/>
    </xf>
    <xf numFmtId="0" fontId="0" fillId="5" borderId="16" xfId="0" applyFill="1" applyBorder="1" applyAlignment="1">
      <alignment horizontal="center" vertical="center" wrapText="1"/>
    </xf>
    <xf numFmtId="0" fontId="0" fillId="5" borderId="33" xfId="0" applyFill="1" applyBorder="1" applyAlignment="1">
      <alignment horizontal="center" vertical="center" wrapText="1"/>
    </xf>
    <xf numFmtId="0" fontId="0" fillId="7" borderId="15" xfId="0" applyFill="1" applyBorder="1" applyAlignment="1">
      <alignment horizontal="center" vertical="center" wrapText="1"/>
    </xf>
    <xf numFmtId="0" fontId="9" fillId="9" borderId="15" xfId="4" applyFill="1" applyBorder="1" applyAlignment="1">
      <alignment horizontal="center" vertical="center" wrapText="1"/>
    </xf>
    <xf numFmtId="167" fontId="9" fillId="2" borderId="57" xfId="4" applyNumberFormat="1" applyFill="1" applyBorder="1" applyAlignment="1">
      <alignment horizontal="center" wrapText="1"/>
    </xf>
    <xf numFmtId="167" fontId="9" fillId="2" borderId="58" xfId="4" applyNumberFormat="1" applyFill="1" applyBorder="1" applyAlignment="1">
      <alignment horizontal="center" wrapText="1"/>
    </xf>
    <xf numFmtId="167" fontId="9" fillId="2" borderId="69" xfId="4" applyNumberFormat="1" applyFill="1" applyBorder="1" applyAlignment="1">
      <alignment horizontal="center" wrapText="1"/>
    </xf>
    <xf numFmtId="0" fontId="0" fillId="2" borderId="57" xfId="0" applyFill="1" applyBorder="1" applyAlignment="1">
      <alignment horizontal="center"/>
    </xf>
    <xf numFmtId="0" fontId="0" fillId="2" borderId="58" xfId="0" applyFill="1" applyBorder="1" applyAlignment="1">
      <alignment horizontal="center"/>
    </xf>
    <xf numFmtId="0" fontId="0" fillId="2" borderId="69" xfId="0" applyFill="1" applyBorder="1" applyAlignment="1">
      <alignment horizontal="center"/>
    </xf>
    <xf numFmtId="0" fontId="0" fillId="11" borderId="87" xfId="0" applyFill="1" applyBorder="1" applyAlignment="1">
      <alignment horizontal="center" vertical="center"/>
    </xf>
    <xf numFmtId="0" fontId="0" fillId="11" borderId="88" xfId="0" applyFill="1" applyBorder="1" applyAlignment="1">
      <alignment horizontal="center" vertical="center"/>
    </xf>
    <xf numFmtId="0" fontId="0" fillId="11" borderId="89" xfId="0" applyFill="1" applyBorder="1" applyAlignment="1">
      <alignment horizontal="center" vertical="center"/>
    </xf>
  </cellXfs>
  <cellStyles count="6">
    <cellStyle name="Comma" xfId="2" builtinId="3"/>
    <cellStyle name="Hyperlink" xfId="1" builtinId="8"/>
    <cellStyle name="Normal" xfId="0" builtinId="0"/>
    <cellStyle name="Normal 2" xfId="3" xr:uid="{8BD4F66A-E1EC-4350-95F7-C07D3650DD9C}"/>
    <cellStyle name="Normal 5" xfId="4" xr:uid="{76E362B8-DC68-4FB8-A480-1938B8D1F67C}"/>
    <cellStyle name="Normal 8" xfId="5" xr:uid="{723542C8-2210-4E9D-A27D-639D2EDEDDAC}"/>
  </cellStyles>
  <dxfs count="33">
    <dxf>
      <fill>
        <patternFill>
          <bgColor rgb="FFFFC7CE"/>
        </patternFill>
      </fill>
    </dxf>
    <dxf>
      <font>
        <color rgb="FF9C0006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1" tint="4.9989318521683403E-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microsoft.com/office/2017/06/relationships/rdRichValueStructure" Target="richData/rdrichvaluestructure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35" Type="http://schemas.microsoft.com/office/2017/06/relationships/rdRichValueTypes" Target="richData/rdRichValueType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anva.com/design/DAGnyZlTiNA/jfh0QJ-jt3F6u_8B612tjQ/view?utm_content=DAGnyZlTiNA&amp;utm_campaign=designshare&amp;utm_medium=link2&amp;utm_source=uniquelinks&amp;utlId=h730463b8d9" TargetMode="Externa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'PERSONAL CALENDAR READING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hyperlink" Target="#'PERSONAL CALENDAR READING'!A1"/><Relationship Id="rId1" Type="http://schemas.openxmlformats.org/officeDocument/2006/relationships/image" Target="../media/image6.png"/><Relationship Id="rId4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hyperlink" Target="#'PERSONAL CALENDAR READING'!A1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'PERSONAL CALENDAR READING'!A1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hyperlink" Target="#'PERSONAL CALENDAR READING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hyperlink" Target="#'PERSONAL CALENDAR READING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hyperlink" Target="#'PERSONAL CALENDAR READING'!A1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4</xdr:row>
      <xdr:rowOff>114301</xdr:rowOff>
    </xdr:from>
    <xdr:to>
      <xdr:col>7</xdr:col>
      <xdr:colOff>342900</xdr:colOff>
      <xdr:row>12</xdr:row>
      <xdr:rowOff>9525</xdr:rowOff>
    </xdr:to>
    <xdr:sp macro="" textlink="">
      <xdr:nvSpPr>
        <xdr:cNvPr id="2" name="TextBox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C54B10-B4BD-FE70-0FD6-A0FD49A397A5}"/>
            </a:ext>
          </a:extLst>
        </xdr:cNvPr>
        <xdr:cNvSpPr txBox="1"/>
      </xdr:nvSpPr>
      <xdr:spPr>
        <a:xfrm>
          <a:off x="590550" y="876301"/>
          <a:ext cx="4019550" cy="1419224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7200" b="1"/>
            <a:t>CLICK</a:t>
          </a:r>
          <a:r>
            <a:rPr lang="en-US" sz="7200" b="1" baseline="0"/>
            <a:t> ME</a:t>
          </a:r>
          <a:endParaRPr lang="en-US" sz="7200" b="1"/>
        </a:p>
        <a:p>
          <a:endParaRPr lang="en-US" sz="3600"/>
        </a:p>
        <a:p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105814</xdr:colOff>
      <xdr:row>0</xdr:row>
      <xdr:rowOff>0</xdr:rowOff>
    </xdr:from>
    <xdr:ext cx="6908800" cy="8409214"/>
    <xdr:sp macro="" textlink="">
      <xdr:nvSpPr>
        <xdr:cNvPr id="2" name="Shape 13">
          <a:extLst>
            <a:ext uri="{FF2B5EF4-FFF2-40B4-BE49-F238E27FC236}">
              <a16:creationId xmlns:a16="http://schemas.microsoft.com/office/drawing/2014/main" id="{9091C873-D5C8-4A12-BAD3-086B2495F4D6}"/>
            </a:ext>
          </a:extLst>
        </xdr:cNvPr>
        <xdr:cNvSpPr txBox="1"/>
      </xdr:nvSpPr>
      <xdr:spPr>
        <a:xfrm>
          <a:off x="10688089" y="0"/>
          <a:ext cx="6908800" cy="840921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600" b="1">
              <a:solidFill>
                <a:sysClr val="windowText" lastClr="000000"/>
              </a:solidFill>
              <a:latin typeface="Calibri"/>
              <a:ea typeface="Calibri"/>
              <a:cs typeface="Calibri"/>
              <a:sym typeface="Calibri"/>
            </a:rPr>
            <a:t>xxxxxxxxxx</a:t>
          </a:r>
          <a:endParaRPr sz="1100">
            <a:solidFill>
              <a:sysClr val="windowText" lastClr="000000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263072</xdr:colOff>
      <xdr:row>3</xdr:row>
      <xdr:rowOff>462645</xdr:rowOff>
    </xdr:from>
    <xdr:to>
      <xdr:col>24</xdr:col>
      <xdr:colOff>136071</xdr:colOff>
      <xdr:row>19</xdr:row>
      <xdr:rowOff>33811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6EA3D3-1549-EFA1-177B-85A340060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715" y="1397002"/>
          <a:ext cx="6558642" cy="6665023"/>
        </a:xfrm>
        <a:prstGeom prst="rect">
          <a:avLst/>
        </a:prstGeom>
      </xdr:spPr>
    </xdr:pic>
    <xdr:clientData/>
  </xdr:twoCellAnchor>
  <xdr:twoCellAnchor editAs="oneCell">
    <xdr:from>
      <xdr:col>11</xdr:col>
      <xdr:colOff>2077357</xdr:colOff>
      <xdr:row>20</xdr:row>
      <xdr:rowOff>54428</xdr:rowOff>
    </xdr:from>
    <xdr:to>
      <xdr:col>18</xdr:col>
      <xdr:colOff>559595</xdr:colOff>
      <xdr:row>40</xdr:row>
      <xdr:rowOff>159428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0A17F5-39EA-87CD-0F10-421A07083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13357" y="8264071"/>
          <a:ext cx="4523809" cy="54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</xdr:row>
      <xdr:rowOff>0</xdr:rowOff>
    </xdr:from>
    <xdr:to>
      <xdr:col>11</xdr:col>
      <xdr:colOff>692191</xdr:colOff>
      <xdr:row>42</xdr:row>
      <xdr:rowOff>50214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6F2690-C837-990C-E011-78809B2D9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23429" y="12917714"/>
          <a:ext cx="3304762" cy="10571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7</xdr:row>
      <xdr:rowOff>1</xdr:rowOff>
    </xdr:from>
    <xdr:to>
      <xdr:col>27</xdr:col>
      <xdr:colOff>340187</xdr:colOff>
      <xdr:row>24</xdr:row>
      <xdr:rowOff>63501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7AA35E-B193-8424-6BD1-D8F75D2EF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74500" y="1333501"/>
          <a:ext cx="7960187" cy="7683500"/>
        </a:xfrm>
        <a:prstGeom prst="rect">
          <a:avLst/>
        </a:prstGeom>
      </xdr:spPr>
    </xdr:pic>
    <xdr:clientData/>
  </xdr:twoCellAnchor>
  <xdr:twoCellAnchor editAs="oneCell">
    <xdr:from>
      <xdr:col>16</xdr:col>
      <xdr:colOff>461818</xdr:colOff>
      <xdr:row>31</xdr:row>
      <xdr:rowOff>23092</xdr:rowOff>
    </xdr:from>
    <xdr:to>
      <xdr:col>30</xdr:col>
      <xdr:colOff>47472</xdr:colOff>
      <xdr:row>60</xdr:row>
      <xdr:rowOff>1165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A78CFB-C018-BC21-D91A-23ADFEC6A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84909" y="10448637"/>
          <a:ext cx="8152381" cy="68476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272143</xdr:colOff>
      <xdr:row>0</xdr:row>
      <xdr:rowOff>0</xdr:rowOff>
    </xdr:from>
    <xdr:to>
      <xdr:col>26</xdr:col>
      <xdr:colOff>421821</xdr:colOff>
      <xdr:row>4</xdr:row>
      <xdr:rowOff>149679</xdr:rowOff>
    </xdr:to>
    <xdr:sp macro="" textlink="">
      <xdr:nvSpPr>
        <xdr:cNvPr id="2" name="Arrow: Left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640E58-F883-4A16-B31E-F01A220296B6}"/>
            </a:ext>
          </a:extLst>
        </xdr:cNvPr>
        <xdr:cNvSpPr/>
      </xdr:nvSpPr>
      <xdr:spPr>
        <a:xfrm>
          <a:off x="12885964" y="0"/>
          <a:ext cx="3224893" cy="762000"/>
        </a:xfrm>
        <a:prstGeom prst="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PERSONAL CALENDAR READING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799353</xdr:colOff>
      <xdr:row>19</xdr:row>
      <xdr:rowOff>4028</xdr:rowOff>
    </xdr:from>
    <xdr:to>
      <xdr:col>18</xdr:col>
      <xdr:colOff>134471</xdr:colOff>
      <xdr:row>26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B8D821-618A-5F35-06C9-3F85C268C8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36" r="9156" b="14253"/>
        <a:stretch/>
      </xdr:blipFill>
      <xdr:spPr>
        <a:xfrm>
          <a:off x="799353" y="4135263"/>
          <a:ext cx="6648824" cy="1303325"/>
        </a:xfrm>
        <a:prstGeom prst="rect">
          <a:avLst/>
        </a:prstGeom>
      </xdr:spPr>
    </xdr:pic>
    <xdr:clientData/>
  </xdr:twoCellAnchor>
  <xdr:twoCellAnchor>
    <xdr:from>
      <xdr:col>23</xdr:col>
      <xdr:colOff>38100</xdr:colOff>
      <xdr:row>0</xdr:row>
      <xdr:rowOff>0</xdr:rowOff>
    </xdr:from>
    <xdr:to>
      <xdr:col>27</xdr:col>
      <xdr:colOff>414618</xdr:colOff>
      <xdr:row>6</xdr:row>
      <xdr:rowOff>145676</xdr:rowOff>
    </xdr:to>
    <xdr:sp macro="" textlink="">
      <xdr:nvSpPr>
        <xdr:cNvPr id="5" name="Arrow: Left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6AC450D-BCB3-4307-AA31-D2EF45771AC3}"/>
            </a:ext>
          </a:extLst>
        </xdr:cNvPr>
        <xdr:cNvSpPr/>
      </xdr:nvSpPr>
      <xdr:spPr>
        <a:xfrm>
          <a:off x="8980394" y="0"/>
          <a:ext cx="3043518" cy="1524000"/>
        </a:xfrm>
        <a:prstGeom prst="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/>
            <a:t>PERSONAL CALENDAR READING</a:t>
          </a:r>
        </a:p>
      </xdr:txBody>
    </xdr:sp>
    <xdr:clientData/>
  </xdr:twoCellAnchor>
  <xdr:twoCellAnchor editAs="oneCell">
    <xdr:from>
      <xdr:col>24</xdr:col>
      <xdr:colOff>646546</xdr:colOff>
      <xdr:row>7</xdr:row>
      <xdr:rowOff>103909</xdr:rowOff>
    </xdr:from>
    <xdr:to>
      <xdr:col>27</xdr:col>
      <xdr:colOff>680043</xdr:colOff>
      <xdr:row>13</xdr:row>
      <xdr:rowOff>211133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6492F2-DF10-9787-DDFF-B8AB31CFB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00546" y="1431636"/>
          <a:ext cx="2180952" cy="1180952"/>
        </a:xfrm>
        <a:prstGeom prst="rect">
          <a:avLst/>
        </a:prstGeom>
      </xdr:spPr>
    </xdr:pic>
    <xdr:clientData/>
  </xdr:twoCellAnchor>
  <xdr:twoCellAnchor editAs="oneCell">
    <xdr:from>
      <xdr:col>20</xdr:col>
      <xdr:colOff>300182</xdr:colOff>
      <xdr:row>16</xdr:row>
      <xdr:rowOff>103908</xdr:rowOff>
    </xdr:from>
    <xdr:to>
      <xdr:col>34</xdr:col>
      <xdr:colOff>515606</xdr:colOff>
      <xdr:row>23</xdr:row>
      <xdr:rowOff>100527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1BC969-2BC7-5061-8BC1-D46F82C12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63364" y="3325090"/>
          <a:ext cx="10733333" cy="164761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34636</xdr:colOff>
      <xdr:row>0</xdr:row>
      <xdr:rowOff>17318</xdr:rowOff>
    </xdr:from>
    <xdr:to>
      <xdr:col>6</xdr:col>
      <xdr:colOff>588819</xdr:colOff>
      <xdr:row>5</xdr:row>
      <xdr:rowOff>34636</xdr:rowOff>
    </xdr:to>
    <xdr:sp macro="" textlink="">
      <xdr:nvSpPr>
        <xdr:cNvPr id="8" name="Arrow: Left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907E4D-DB3C-4EE1-867C-67499297BFB4}"/>
            </a:ext>
          </a:extLst>
        </xdr:cNvPr>
        <xdr:cNvSpPr/>
      </xdr:nvSpPr>
      <xdr:spPr>
        <a:xfrm>
          <a:off x="1853045" y="17318"/>
          <a:ext cx="2372592" cy="1437409"/>
        </a:xfrm>
        <a:prstGeom prst="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PERSONAL CALENDAR READING</a:t>
          </a:r>
        </a:p>
      </xdr:txBody>
    </xdr:sp>
    <xdr:clientData/>
  </xdr:twoCellAnchor>
  <xdr:twoCellAnchor editAs="oneCell">
    <xdr:from>
      <xdr:col>28</xdr:col>
      <xdr:colOff>623455</xdr:colOff>
      <xdr:row>5</xdr:row>
      <xdr:rowOff>138545</xdr:rowOff>
    </xdr:from>
    <xdr:to>
      <xdr:col>33</xdr:col>
      <xdr:colOff>1992362</xdr:colOff>
      <xdr:row>21</xdr:row>
      <xdr:rowOff>11545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269996-CC35-8457-3BD0-8704E5D79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11000" y="1500909"/>
          <a:ext cx="7314817" cy="282863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11205</xdr:colOff>
      <xdr:row>0</xdr:row>
      <xdr:rowOff>0</xdr:rowOff>
    </xdr:from>
    <xdr:to>
      <xdr:col>18</xdr:col>
      <xdr:colOff>571500</xdr:colOff>
      <xdr:row>2</xdr:row>
      <xdr:rowOff>67234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F28F815-B55B-317B-CD1C-CE10D64720B8}"/>
            </a:ext>
          </a:extLst>
        </xdr:cNvPr>
        <xdr:cNvSpPr txBox="1"/>
      </xdr:nvSpPr>
      <xdr:spPr>
        <a:xfrm>
          <a:off x="7877734" y="0"/>
          <a:ext cx="3585884" cy="448234"/>
        </a:xfrm>
        <a:prstGeom prst="rect">
          <a:avLst/>
        </a:prstGeom>
        <a:ln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ysClr val="windowText" lastClr="000000"/>
              </a:solidFill>
            </a:rPr>
            <a:t>BASED ON</a:t>
          </a:r>
          <a:r>
            <a:rPr lang="en-US" sz="1100" baseline="0">
              <a:solidFill>
                <a:sysClr val="windowText" lastClr="000000"/>
              </a:solidFill>
            </a:rPr>
            <a:t> ARIES INGRESS WITH JUPITER SATURN CONJUCTION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201995</xdr:colOff>
      <xdr:row>4</xdr:row>
      <xdr:rowOff>124866</xdr:rowOff>
    </xdr:to>
    <xdr:sp macro="" textlink="">
      <xdr:nvSpPr>
        <xdr:cNvPr id="3" name="Arrow: Left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A3ABE3-0A46-4A6C-9FD3-0DDDD780242D}"/>
            </a:ext>
          </a:extLst>
        </xdr:cNvPr>
        <xdr:cNvSpPr/>
      </xdr:nvSpPr>
      <xdr:spPr>
        <a:xfrm>
          <a:off x="0" y="0"/>
          <a:ext cx="3875924" cy="1145402"/>
        </a:xfrm>
        <a:prstGeom prst="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/>
            <a:t>PERSONAL CALENDAR READING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198503</xdr:colOff>
      <xdr:row>0</xdr:row>
      <xdr:rowOff>0</xdr:rowOff>
    </xdr:from>
    <xdr:to>
      <xdr:col>17</xdr:col>
      <xdr:colOff>748392</xdr:colOff>
      <xdr:row>3</xdr:row>
      <xdr:rowOff>271343</xdr:rowOff>
    </xdr:to>
    <xdr:sp macro="" textlink="">
      <xdr:nvSpPr>
        <xdr:cNvPr id="2" name="Arrow: Left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7013B8-CDBB-43B9-95BF-FE1FAE533F9A}"/>
            </a:ext>
          </a:extLst>
        </xdr:cNvPr>
        <xdr:cNvSpPr/>
      </xdr:nvSpPr>
      <xdr:spPr>
        <a:xfrm>
          <a:off x="10349432" y="0"/>
          <a:ext cx="4958603" cy="1523200"/>
        </a:xfrm>
        <a:prstGeom prst="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/>
            <a:t>PERSONAL CALENDAR READING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515470</xdr:colOff>
      <xdr:row>0</xdr:row>
      <xdr:rowOff>11206</xdr:rowOff>
    </xdr:from>
    <xdr:to>
      <xdr:col>13</xdr:col>
      <xdr:colOff>571500</xdr:colOff>
      <xdr:row>1</xdr:row>
      <xdr:rowOff>593912</xdr:rowOff>
    </xdr:to>
    <xdr:sp macro="" textlink="">
      <xdr:nvSpPr>
        <xdr:cNvPr id="3" name="Arrow: Left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642B4E-D2AC-7FDE-FAC0-5CF359C1886A}"/>
            </a:ext>
          </a:extLst>
        </xdr:cNvPr>
        <xdr:cNvSpPr/>
      </xdr:nvSpPr>
      <xdr:spPr>
        <a:xfrm>
          <a:off x="10667999" y="11206"/>
          <a:ext cx="2286001" cy="784412"/>
        </a:xfrm>
        <a:prstGeom prst="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PERSONAL CALENDAR READING</a:t>
          </a:r>
        </a:p>
      </xdr:txBody>
    </xdr:sp>
    <xdr:clientData/>
  </xdr:twoCellAnchor>
  <xdr:twoCellAnchor editAs="oneCell">
    <xdr:from>
      <xdr:col>14</xdr:col>
      <xdr:colOff>265545</xdr:colOff>
      <xdr:row>3</xdr:row>
      <xdr:rowOff>150092</xdr:rowOff>
    </xdr:from>
    <xdr:to>
      <xdr:col>24</xdr:col>
      <xdr:colOff>599209</xdr:colOff>
      <xdr:row>30</xdr:row>
      <xdr:rowOff>87169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1156DE-ECE5-C960-CF4B-790E1FD7C9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00909" y="1327728"/>
          <a:ext cx="6683664" cy="67027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6</xdr:row>
      <xdr:rowOff>0</xdr:rowOff>
    </xdr:from>
    <xdr:to>
      <xdr:col>35</xdr:col>
      <xdr:colOff>571500</xdr:colOff>
      <xdr:row>33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9B65917-F2BB-0A90-A8D3-63E7E6FF5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59750" y="1924050"/>
          <a:ext cx="6667500" cy="666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311728</xdr:colOff>
      <xdr:row>8</xdr:row>
      <xdr:rowOff>288638</xdr:rowOff>
    </xdr:from>
    <xdr:to>
      <xdr:col>10</xdr:col>
      <xdr:colOff>531092</xdr:colOff>
      <xdr:row>10</xdr:row>
      <xdr:rowOff>161636</xdr:rowOff>
    </xdr:to>
    <xdr:sp macro="" textlink="">
      <xdr:nvSpPr>
        <xdr:cNvPr id="5" name="Arrow: Left 4">
          <a:extLst>
            <a:ext uri="{FF2B5EF4-FFF2-40B4-BE49-F238E27FC236}">
              <a16:creationId xmlns:a16="http://schemas.microsoft.com/office/drawing/2014/main" id="{B202FE31-5815-D293-3A49-6FDE9D57682C}"/>
            </a:ext>
          </a:extLst>
        </xdr:cNvPr>
        <xdr:cNvSpPr/>
      </xdr:nvSpPr>
      <xdr:spPr>
        <a:xfrm>
          <a:off x="9213273" y="3255820"/>
          <a:ext cx="2124364" cy="912089"/>
        </a:xfrm>
        <a:prstGeom prst="leftArrow">
          <a:avLst/>
        </a:prstGeom>
        <a:solidFill>
          <a:sysClr val="window" lastClr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800">
              <a:solidFill>
                <a:sysClr val="windowText" lastClr="000000"/>
              </a:solidFill>
            </a:rPr>
            <a:t>EXAMPLE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452747</xdr:colOff>
      <xdr:row>0</xdr:row>
      <xdr:rowOff>0</xdr:rowOff>
    </xdr:from>
    <xdr:to>
      <xdr:col>10</xdr:col>
      <xdr:colOff>981314</xdr:colOff>
      <xdr:row>3</xdr:row>
      <xdr:rowOff>111259</xdr:rowOff>
    </xdr:to>
    <xdr:sp macro="" textlink="">
      <xdr:nvSpPr>
        <xdr:cNvPr id="9" name="Arrow: Left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132F45-4FBB-48E8-A935-A961E210EFC0}"/>
            </a:ext>
          </a:extLst>
        </xdr:cNvPr>
        <xdr:cNvSpPr/>
      </xdr:nvSpPr>
      <xdr:spPr>
        <a:xfrm>
          <a:off x="8725890" y="0"/>
          <a:ext cx="3875924" cy="1145402"/>
        </a:xfrm>
        <a:prstGeom prst="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/>
            <a:t>PERSONAL CALENDAR READING</a:t>
          </a:r>
        </a:p>
      </xdr:txBody>
    </xdr:sp>
    <xdr:clientData/>
  </xdr:twoCellAnchor>
  <xdr:twoCellAnchor editAs="oneCell">
    <xdr:from>
      <xdr:col>8</xdr:col>
      <xdr:colOff>224517</xdr:colOff>
      <xdr:row>11</xdr:row>
      <xdr:rowOff>86178</xdr:rowOff>
    </xdr:from>
    <xdr:to>
      <xdr:col>12</xdr:col>
      <xdr:colOff>29922</xdr:colOff>
      <xdr:row>34</xdr:row>
      <xdr:rowOff>2140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7330D9-B7A9-580B-611F-364189C5A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00517" y="2467428"/>
          <a:ext cx="3726530" cy="4866239"/>
        </a:xfrm>
        <a:prstGeom prst="rect">
          <a:avLst/>
        </a:prstGeom>
      </xdr:spPr>
    </xdr:pic>
    <xdr:clientData/>
  </xdr:twoCellAnchor>
  <xdr:twoCellAnchor editAs="oneCell">
    <xdr:from>
      <xdr:col>20</xdr:col>
      <xdr:colOff>160879</xdr:colOff>
      <xdr:row>11</xdr:row>
      <xdr:rowOff>166996</xdr:rowOff>
    </xdr:from>
    <xdr:to>
      <xdr:col>29</xdr:col>
      <xdr:colOff>279400</xdr:colOff>
      <xdr:row>38</xdr:row>
      <xdr:rowOff>120219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2F6507-BCBA-6F0C-A66D-338889C87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93879" y="2529196"/>
          <a:ext cx="5604921" cy="5338022"/>
        </a:xfrm>
        <a:prstGeom prst="rect">
          <a:avLst/>
        </a:prstGeom>
      </xdr:spPr>
    </xdr:pic>
    <xdr:clientData/>
  </xdr:twoCellAnchor>
  <xdr:twoCellAnchor editAs="oneCell">
    <xdr:from>
      <xdr:col>32</xdr:col>
      <xdr:colOff>66567</xdr:colOff>
      <xdr:row>12</xdr:row>
      <xdr:rowOff>74661</xdr:rowOff>
    </xdr:from>
    <xdr:to>
      <xdr:col>41</xdr:col>
      <xdr:colOff>242821</xdr:colOff>
      <xdr:row>41</xdr:row>
      <xdr:rowOff>148744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BE5B75-8100-72AA-DAFD-C2511EAD6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142476" y="3723025"/>
          <a:ext cx="5683436" cy="5454265"/>
        </a:xfrm>
        <a:prstGeom prst="rect">
          <a:avLst/>
        </a:prstGeom>
      </xdr:spPr>
    </xdr:pic>
    <xdr:clientData/>
  </xdr:twoCellAnchor>
  <xdr:twoCellAnchor editAs="oneCell">
    <xdr:from>
      <xdr:col>12</xdr:col>
      <xdr:colOff>1749792</xdr:colOff>
      <xdr:row>11</xdr:row>
      <xdr:rowOff>177030</xdr:rowOff>
    </xdr:from>
    <xdr:to>
      <xdr:col>19</xdr:col>
      <xdr:colOff>297800</xdr:colOff>
      <xdr:row>38</xdr:row>
      <xdr:rowOff>2263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7851107-3184-BEA4-DBA7-6960355DF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897428" y="2532303"/>
          <a:ext cx="5521463" cy="538684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400050</xdr:colOff>
      <xdr:row>31</xdr:row>
      <xdr:rowOff>66675</xdr:rowOff>
    </xdr:to>
    <xdr:pic>
      <xdr:nvPicPr>
        <xdr:cNvPr id="14457" name="Picture 1">
          <a:extLst>
            <a:ext uri="{FF2B5EF4-FFF2-40B4-BE49-F238E27FC236}">
              <a16:creationId xmlns:a16="http://schemas.microsoft.com/office/drawing/2014/main" id="{55F18520-A151-54AF-5610-F8AD68B723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84871" cy="6257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6773525" cy="7324725"/>
    <xdr:sp macro="" textlink="">
      <xdr:nvSpPr>
        <xdr:cNvPr id="2" name="Shape 16">
          <a:extLst>
            <a:ext uri="{FF2B5EF4-FFF2-40B4-BE49-F238E27FC236}">
              <a16:creationId xmlns:a16="http://schemas.microsoft.com/office/drawing/2014/main" id="{0C8CBB65-A463-430B-B89E-BB43FB8749C3}"/>
            </a:ext>
          </a:extLst>
        </xdr:cNvPr>
        <xdr:cNvSpPr txBox="1"/>
      </xdr:nvSpPr>
      <xdr:spPr>
        <a:xfrm>
          <a:off x="0" y="0"/>
          <a:ext cx="16773525" cy="73247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0</v>
    <v>3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horoscopes.astro-seek.com/lunar-mansions-astrology-online-calculator" TargetMode="External"/><Relationship Id="rId1" Type="http://schemas.openxmlformats.org/officeDocument/2006/relationships/hyperlink" Target="https://horoscopes.astro-seek.com/planetary-hours-today-astrology-calculator" TargetMode="External"/><Relationship Id="rId6" Type="http://schemas.openxmlformats.org/officeDocument/2006/relationships/comments" Target="../comments4.xml"/><Relationship Id="rId5" Type="http://schemas.openxmlformats.org/officeDocument/2006/relationships/vmlDrawing" Target="../drawings/vmlDrawing4.vml"/><Relationship Id="rId4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horoscopes.astro-seek.com/calculate-profections-astrology/" TargetMode="External"/><Relationship Id="rId1" Type="http://schemas.openxmlformats.org/officeDocument/2006/relationships/hyperlink" Target="https://horoscopes.astro-seek.com/calculate-profections-astrology/" TargetMode="External"/><Relationship Id="rId4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s://horoscopes.astro-seek.com/solar-return-chart" TargetMode="External"/><Relationship Id="rId1" Type="http://schemas.openxmlformats.org/officeDocument/2006/relationships/hyperlink" Target="https://horoscopes.astro-seek.com/solar-return-chart" TargetMode="External"/><Relationship Id="rId6" Type="http://schemas.openxmlformats.org/officeDocument/2006/relationships/comments" Target="../comments6.xml"/><Relationship Id="rId5" Type="http://schemas.openxmlformats.org/officeDocument/2006/relationships/vmlDrawing" Target="../drawings/vmlDrawing6.vml"/><Relationship Id="rId4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horoscopes.astro-seek.com/eclipses-in-natal-chart-houses-astrology-calculator" TargetMode="External"/><Relationship Id="rId5" Type="http://schemas.openxmlformats.org/officeDocument/2006/relationships/comments" Target="../comments7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D405A-9DC0-4849-A859-89E4F45E8C29}">
  <sheetPr>
    <tabColor rgb="FFFF0000"/>
  </sheetPr>
  <dimension ref="A1"/>
  <sheetViews>
    <sheetView workbookViewId="0">
      <selection activeCell="K12" sqref="K1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B1039-BDA0-4147-9FEB-ABF3E278637E}">
  <sheetPr codeName="Sheet24">
    <tabColor rgb="FF00B050"/>
  </sheetPr>
  <dimension ref="A21:A1000"/>
  <sheetViews>
    <sheetView zoomScale="40" zoomScaleNormal="40" workbookViewId="0">
      <selection activeCell="AJ26" sqref="AJ26"/>
    </sheetView>
  </sheetViews>
  <sheetFormatPr defaultColWidth="14.453125" defaultRowHeight="15" customHeight="1" x14ac:dyDescent="0.35"/>
  <cols>
    <col min="1" max="23" width="8.7265625" style="117" customWidth="1"/>
    <col min="24" max="16384" width="14.453125" style="117"/>
  </cols>
  <sheetData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C5C89-E0E8-4F27-9F7C-032B563084E5}">
  <sheetPr codeName="Sheet4">
    <tabColor rgb="FF00B050"/>
    <pageSetUpPr fitToPage="1"/>
  </sheetPr>
  <dimension ref="A1:AI1001"/>
  <sheetViews>
    <sheetView zoomScale="70" zoomScaleNormal="70" workbookViewId="0">
      <pane xSplit="9" ySplit="4" topLeftCell="J5" activePane="bottomRight" state="frozen"/>
      <selection activeCell="G10" sqref="G10:H11"/>
      <selection pane="topRight" activeCell="G10" sqref="G10:H11"/>
      <selection pane="bottomLeft" activeCell="G10" sqref="G10:H11"/>
      <selection pane="bottomRight" activeCell="X5" sqref="X5"/>
    </sheetView>
  </sheetViews>
  <sheetFormatPr defaultColWidth="14.453125" defaultRowHeight="15" customHeight="1" x14ac:dyDescent="0.35"/>
  <cols>
    <col min="1" max="1" width="4.81640625" customWidth="1"/>
    <col min="2" max="2" width="15.81640625" style="155" customWidth="1"/>
    <col min="3" max="3" width="15" style="120" hidden="1" customWidth="1"/>
    <col min="4" max="4" width="13.7265625" style="120" hidden="1" customWidth="1"/>
    <col min="5" max="5" width="14.26953125" style="119" hidden="1" customWidth="1"/>
    <col min="6" max="6" width="14.54296875" style="119" hidden="1" customWidth="1"/>
    <col min="7" max="7" width="12.453125" style="119" hidden="1" customWidth="1"/>
    <col min="8" max="8" width="13.453125" style="19" bestFit="1" customWidth="1"/>
    <col min="9" max="9" width="13.453125" style="118" bestFit="1" customWidth="1"/>
    <col min="10" max="10" width="21.81640625" style="19" customWidth="1"/>
    <col min="11" max="11" width="25.90625" customWidth="1"/>
    <col min="12" max="12" width="8.26953125" bestFit="1" customWidth="1"/>
    <col min="13" max="13" width="11" customWidth="1"/>
    <col min="14" max="14" width="6.6328125" customWidth="1"/>
    <col min="15" max="15" width="7.81640625" customWidth="1"/>
    <col min="16" max="16" width="10" bestFit="1" customWidth="1"/>
    <col min="17" max="17" width="8.1796875" bestFit="1" customWidth="1"/>
    <col min="18" max="18" width="9.26953125" customWidth="1"/>
    <col min="19" max="19" width="6.54296875" customWidth="1"/>
    <col min="20" max="20" width="9.453125" customWidth="1"/>
    <col min="21" max="21" width="13.453125" customWidth="1"/>
    <col min="22" max="22" width="11.26953125" customWidth="1"/>
    <col min="23" max="23" width="10.36328125" customWidth="1"/>
    <col min="24" max="24" width="11.1796875" customWidth="1"/>
    <col min="25" max="25" width="17.08984375" customWidth="1"/>
    <col min="26" max="26" width="28.453125" style="55" customWidth="1"/>
    <col min="27" max="27" width="9" style="19" bestFit="1" customWidth="1"/>
    <col min="28" max="34" width="8.7265625" customWidth="1"/>
    <col min="35" max="35" width="18.54296875" style="124" bestFit="1" customWidth="1"/>
    <col min="36" max="47" width="8.7265625" customWidth="1"/>
  </cols>
  <sheetData>
    <row r="1" spans="1:35" ht="14.5" x14ac:dyDescent="0.35">
      <c r="I1" s="123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AI1" s="124" t="s">
        <v>223</v>
      </c>
    </row>
    <row r="2" spans="1:35" ht="14.5" x14ac:dyDescent="0.35">
      <c r="I2" s="123"/>
      <c r="J2" s="121"/>
      <c r="K2" s="121"/>
      <c r="L2" s="121"/>
      <c r="M2" s="121"/>
      <c r="N2" s="121"/>
      <c r="O2" s="121"/>
      <c r="P2" s="121"/>
      <c r="Q2" s="121"/>
      <c r="R2" s="121"/>
      <c r="S2" s="121"/>
      <c r="T2" s="121"/>
      <c r="U2" s="121"/>
      <c r="V2" s="121"/>
      <c r="W2" s="121"/>
      <c r="X2" s="121"/>
      <c r="Y2" s="121"/>
    </row>
    <row r="3" spans="1:35" ht="21" customHeight="1" x14ac:dyDescent="0.55000000000000004">
      <c r="H3" s="489" t="s">
        <v>309</v>
      </c>
      <c r="I3" s="489"/>
      <c r="J3" s="121"/>
      <c r="K3" s="121"/>
      <c r="L3" s="490" t="s">
        <v>218</v>
      </c>
      <c r="M3" s="490"/>
      <c r="N3" s="490"/>
      <c r="O3" s="490"/>
      <c r="P3" s="490"/>
      <c r="Q3" s="490"/>
      <c r="R3" s="490"/>
      <c r="S3" s="490"/>
      <c r="T3" s="490"/>
      <c r="U3" s="490"/>
      <c r="V3" s="490"/>
      <c r="W3" s="490"/>
      <c r="X3" s="491"/>
      <c r="Y3" s="456"/>
      <c r="Z3" s="487" t="s">
        <v>217</v>
      </c>
      <c r="AA3" s="488"/>
    </row>
    <row r="4" spans="1:35" ht="69" customHeight="1" x14ac:dyDescent="0.35">
      <c r="A4" s="207" t="s">
        <v>329</v>
      </c>
      <c r="B4" s="207" t="s">
        <v>310</v>
      </c>
      <c r="C4" s="208" t="s">
        <v>216</v>
      </c>
      <c r="D4" s="208" t="s">
        <v>215</v>
      </c>
      <c r="E4" s="209" t="s">
        <v>214</v>
      </c>
      <c r="F4" s="209" t="s">
        <v>213</v>
      </c>
      <c r="G4" s="209" t="s">
        <v>227</v>
      </c>
      <c r="H4" s="210" t="s">
        <v>307</v>
      </c>
      <c r="I4" s="211" t="s">
        <v>308</v>
      </c>
      <c r="J4" s="210" t="s">
        <v>212</v>
      </c>
      <c r="K4" s="212" t="s">
        <v>389</v>
      </c>
      <c r="L4" s="213" t="s">
        <v>331</v>
      </c>
      <c r="M4" s="213" t="s">
        <v>390</v>
      </c>
      <c r="N4" s="213" t="s">
        <v>330</v>
      </c>
      <c r="O4" s="213" t="s">
        <v>353</v>
      </c>
      <c r="P4" s="213" t="s">
        <v>391</v>
      </c>
      <c r="Q4" s="213" t="s">
        <v>352</v>
      </c>
      <c r="R4" s="213" t="s">
        <v>351</v>
      </c>
      <c r="S4" s="213" t="s">
        <v>332</v>
      </c>
      <c r="T4" s="213" t="s">
        <v>305</v>
      </c>
      <c r="U4" s="213" t="s">
        <v>311</v>
      </c>
      <c r="V4" s="213" t="s">
        <v>312</v>
      </c>
      <c r="W4" s="214" t="s">
        <v>313</v>
      </c>
      <c r="X4" s="457" t="s">
        <v>441</v>
      </c>
      <c r="Y4" s="214" t="s">
        <v>314</v>
      </c>
      <c r="Z4" s="215" t="s">
        <v>211</v>
      </c>
      <c r="AA4" s="215" t="s">
        <v>316</v>
      </c>
    </row>
    <row r="5" spans="1:35" ht="50.5" customHeight="1" x14ac:dyDescent="0.35">
      <c r="A5" s="304">
        <v>1</v>
      </c>
      <c r="B5" s="289" t="str">
        <f>'ZODIAC HELPER'!G5</f>
        <v>Nov 20, 1987 - 05:30</v>
      </c>
      <c r="C5" s="290">
        <f>'2.DODECATEMORIA TABLE HOROSCOPE'!F5</f>
        <v>32101</v>
      </c>
      <c r="D5" s="291" t="str">
        <f>'2.DODECATEMORIA TABLE HOROSCOPE'!G5</f>
        <v>SCORPIO</v>
      </c>
      <c r="E5" s="292">
        <f>VLOOKUP(D5,'ZODIAC HELPER'!A:C,3,FALSE)</f>
        <v>30</v>
      </c>
      <c r="F5" s="292" t="str">
        <f>VLOOKUP(D5,'ZODIAC HELPER'!A:B,2,FALSE)</f>
        <v>FIXED</v>
      </c>
      <c r="G5" s="292">
        <f t="shared" ref="G5:G16" si="0">IF(F5 = "MUTABLE", 10,0)</f>
        <v>0</v>
      </c>
      <c r="H5" s="293">
        <f>IF(F5 = "MUTABLE", C5+20, C5)</f>
        <v>32101</v>
      </c>
      <c r="I5" s="294">
        <f>C5+E5+G5</f>
        <v>32131</v>
      </c>
      <c r="J5" s="295" t="str">
        <f>VLOOKUP(D5,'1. ANNUAL REVOLUTION'!$C$8:$L$19,10,FALSE)</f>
        <v>H1 - HELM</v>
      </c>
      <c r="K5" s="295" t="str">
        <f>VLOOKUP(B5,'ZODIAC HELPER'!G:K,5,FALSE)</f>
        <v>H3 - The House of the Goddess</v>
      </c>
      <c r="L5" s="296" t="str">
        <f>IF('2.DODECATEMORIA TABLE HOROSCOPE'!L5="CARDINAL","YES","")</f>
        <v>YES</v>
      </c>
      <c r="M5" s="296" t="str">
        <f>IF(VLOOKUP(B5,'2. PROFECTION YEARLY &amp; MONTHLY'!$L$47:$U$58,9,FALSE)="PEAK MONTH","YES","")</f>
        <v>YES</v>
      </c>
      <c r="N5" s="296" t="str">
        <f>IF(INDEX('2. PROFECTION YEARLY &amp; MONTHLY'!$U$47:$U$58,MATCH('PERSONAL CALENDAR READING'!B5,'2. PROFECTION YEARLY &amp; MONTHLY'!$L$47:$L$58,0))="SHIFT MONTH","YES","")</f>
        <v/>
      </c>
      <c r="O5" s="296" t="str">
        <f>IF(VLOOKUP(B5,'2. PROFECTION YEARLY &amp; MONTHLY'!$L$47:$S$58,8,FALSE)="MONTH OF DESTINY","YES","")</f>
        <v/>
      </c>
      <c r="P5" s="296" t="str">
        <f>IF(A5='1. ANNUAL REVOLUTION'!$F$45,"YES","")</f>
        <v/>
      </c>
      <c r="Q5" s="296" t="str">
        <f>IF(A5='2. SOLAR REVOLUTION'!$J$87,"YES","")</f>
        <v/>
      </c>
      <c r="R5" s="296" t="str">
        <f>IF(A5='2. SOLAR REVOLUTION'!$J$92,"YES","")</f>
        <v/>
      </c>
      <c r="S5" s="296" t="str">
        <f>IF('2.DODECATEMORIA TABLE HOROSCOPE'!N5="YES","YES","")</f>
        <v>YES</v>
      </c>
      <c r="T5" s="271"/>
      <c r="U5" s="271"/>
      <c r="V5" s="297" t="str">
        <f>IF('2.DODECATEMORIA TABLE HOROSCOPE'!K5="FALL", "WORST",
IF('2.DODECATEMORIA TABLE HOROSCOPE'!K5="DETRIMENT", "LESS WORST",
IF('2.DODECATEMORIA TABLE HOROSCOPE'!K5="EXALTED", "GREAT",
IF('2.DODECATEMORIA TABLE HOROSCOPE'!K5="DIGNITY", "MAGNIFICENT", ""))))</f>
        <v>WORST</v>
      </c>
      <c r="W5" s="271" t="s">
        <v>304</v>
      </c>
      <c r="X5" s="475" t="str">
        <f>INDEX('2. YEAR OF USURPATION(ECLIPSE)'!$J$13:$J$24,MATCH('PERSONAL CALENDAR READING'!B5,'2. YEAR OF USURPATION(ECLIPSE)'!$B$13:$B$24,0))</f>
        <v xml:space="preserve"> ,  ,  , </v>
      </c>
      <c r="Y5" s="298"/>
      <c r="Z5" s="299" t="str">
        <f>'2. PROFECTION YEARLY &amp; MONTHLY'!AG47</f>
        <v>MERCURY &amp; LIBRA &amp; SATURN</v>
      </c>
      <c r="AA5" s="391">
        <f>'2.DODECATEMORIA TABLE HOROSCOPE'!M5</f>
        <v>1</v>
      </c>
      <c r="AB5" s="231"/>
    </row>
    <row r="6" spans="1:35" ht="50.5" customHeight="1" x14ac:dyDescent="0.35">
      <c r="A6" s="304">
        <v>2</v>
      </c>
      <c r="B6" s="289" t="str">
        <f>'ZODIAC HELPER'!G6</f>
        <v>Dec 19, 1987 - 19:16</v>
      </c>
      <c r="C6" s="290">
        <f>'2.DODECATEMORIA TABLE HOROSCOPE'!F6</f>
        <v>32130</v>
      </c>
      <c r="D6" s="291" t="str">
        <f>'2.DODECATEMORIA TABLE HOROSCOPE'!G6</f>
        <v>LEO</v>
      </c>
      <c r="E6" s="292">
        <f>VLOOKUP(D6,'ZODIAC HELPER'!A:C,3,FALSE)</f>
        <v>30</v>
      </c>
      <c r="F6" s="292" t="str">
        <f>VLOOKUP(D6,'ZODIAC HELPER'!A:B,2,FALSE)</f>
        <v>FIXED</v>
      </c>
      <c r="G6" s="292">
        <f t="shared" si="0"/>
        <v>0</v>
      </c>
      <c r="H6" s="293">
        <f t="shared" ref="H6:H16" si="1">IF(F6 = "MUTABLE", C6+20, C6)</f>
        <v>32130</v>
      </c>
      <c r="I6" s="294">
        <f t="shared" ref="I6:I16" si="2">C6+E6+G6</f>
        <v>32160</v>
      </c>
      <c r="J6" s="295" t="str">
        <f>VLOOKUP(D6,'1. ANNUAL REVOLUTION'!$C$8:$L$19,10,FALSE)</f>
        <v>H10 - Midheaven</v>
      </c>
      <c r="K6" s="295" t="str">
        <f>VLOOKUP(B6,'ZODIAC HELPER'!G:K,5,FALSE)</f>
        <v>H9- The House of God</v>
      </c>
      <c r="L6" s="296" t="str">
        <f>IF('2.DODECATEMORIA TABLE HOROSCOPE'!L6="CARDINAL","YES","")</f>
        <v/>
      </c>
      <c r="M6" s="296" t="str">
        <f>IF(VLOOKUP(B6,'2. PROFECTION YEARLY &amp; MONTHLY'!$L$47:$U$58,9,FALSE)="PEAK MONTH","YES","")</f>
        <v/>
      </c>
      <c r="N6" s="296" t="str">
        <f>IF(INDEX('2. PROFECTION YEARLY &amp; MONTHLY'!$U$47:$U$58,MATCH('PERSONAL CALENDAR READING'!B6,'2. PROFECTION YEARLY &amp; MONTHLY'!$L$47:$L$58,0))="SHIFT MONTH","YES","")</f>
        <v/>
      </c>
      <c r="O6" s="296" t="str">
        <f>IF(VLOOKUP(B6,'2. PROFECTION YEARLY &amp; MONTHLY'!$L$47:$S$58,8,FALSE)="MONTH OF DESTINY","YES","")</f>
        <v>YES</v>
      </c>
      <c r="P6" s="296" t="str">
        <f>IF(A6='1. ANNUAL REVOLUTION'!$F$45,"YES","")</f>
        <v>YES</v>
      </c>
      <c r="Q6" s="296" t="str">
        <f>IF(A6='2. SOLAR REVOLUTION'!$J$87,"YES","")</f>
        <v/>
      </c>
      <c r="R6" s="296" t="str">
        <f>IF(A6='2. SOLAR REVOLUTION'!$J$92,"YES","")</f>
        <v/>
      </c>
      <c r="S6" s="296" t="str">
        <f>IF('2.DODECATEMORIA TABLE HOROSCOPE'!N6="YES","YES","")</f>
        <v/>
      </c>
      <c r="T6" s="271"/>
      <c r="U6" s="271"/>
      <c r="V6" s="297" t="str">
        <f>IF('2.DODECATEMORIA TABLE HOROSCOPE'!K6="FALL", "WORST",
IF('2.DODECATEMORIA TABLE HOROSCOPE'!K6="DETRIMENT", "LESS WORST",
IF('2.DODECATEMORIA TABLE HOROSCOPE'!K6="EXALTED", "GREAT",
IF('2.DODECATEMORIA TABLE HOROSCOPE'!K6="DIGNITY", "MAGNIFICENT", ""))))</f>
        <v/>
      </c>
      <c r="W6" s="271" t="s">
        <v>304</v>
      </c>
      <c r="X6" s="475" t="str">
        <f>INDEX('2. YEAR OF USURPATION(ECLIPSE)'!$J$13:$J$24,MATCH('PERSONAL CALENDAR READING'!B6,'2. YEAR OF USURPATION(ECLIPSE)'!$B$13:$B$24,0))</f>
        <v xml:space="preserve"> ,  ,  , </v>
      </c>
      <c r="Y6" s="300"/>
      <c r="Z6" s="299" t="str">
        <f>'2. PROFECTION YEARLY &amp; MONTHLY'!AG48</f>
        <v>VENUS &amp; SCORPIO &amp; VENUS</v>
      </c>
      <c r="AA6" s="391">
        <f>'2.DODECATEMORIA TABLE HOROSCOPE'!M6</f>
        <v>1</v>
      </c>
      <c r="AB6" s="231"/>
    </row>
    <row r="7" spans="1:35" ht="50.5" customHeight="1" x14ac:dyDescent="0.35">
      <c r="A7" s="304">
        <v>3</v>
      </c>
      <c r="B7" s="289" t="str">
        <f>'ZODIAC HELPER'!G7</f>
        <v>Jan 18, 1988 - 05:53</v>
      </c>
      <c r="C7" s="290">
        <f>'2.DODECATEMORIA TABLE HOROSCOPE'!F7</f>
        <v>32160</v>
      </c>
      <c r="D7" s="291" t="str">
        <f>'2.DODECATEMORIA TABLE HOROSCOPE'!G7</f>
        <v>CAPRICORN</v>
      </c>
      <c r="E7" s="292">
        <f>VLOOKUP(D7,'ZODIAC HELPER'!A:C,3,FALSE)</f>
        <v>10</v>
      </c>
      <c r="F7" s="292" t="str">
        <f>VLOOKUP(D7,'ZODIAC HELPER'!A:B,2,FALSE)</f>
        <v>CARDINAL</v>
      </c>
      <c r="G7" s="292">
        <f t="shared" si="0"/>
        <v>0</v>
      </c>
      <c r="H7" s="293">
        <f t="shared" si="1"/>
        <v>32160</v>
      </c>
      <c r="I7" s="294">
        <f t="shared" si="2"/>
        <v>32170</v>
      </c>
      <c r="J7" s="295" t="str">
        <f>VLOOKUP(D7,'1. ANNUAL REVOLUTION'!$C$8:$L$19,10,FALSE)</f>
        <v>H3 - The House of the Goddess</v>
      </c>
      <c r="K7" s="295" t="str">
        <f>VLOOKUP(B7,'ZODIAC HELPER'!G:K,5,FALSE)</f>
        <v>H2 Gate of Hades</v>
      </c>
      <c r="L7" s="296" t="str">
        <f>IF('2.DODECATEMORIA TABLE HOROSCOPE'!L7="CARDINAL","YES","")</f>
        <v>YES</v>
      </c>
      <c r="M7" s="296" t="str">
        <f>IF(VLOOKUP(B7,'2. PROFECTION YEARLY &amp; MONTHLY'!$L$47:$U$58,9,FALSE)="PEAK MONTH","YES","")</f>
        <v/>
      </c>
      <c r="N7" s="296" t="str">
        <f>IF(INDEX('2. PROFECTION YEARLY &amp; MONTHLY'!$U$47:$U$58,MATCH('PERSONAL CALENDAR READING'!B7,'2. PROFECTION YEARLY &amp; MONTHLY'!$L$47:$L$58,0))="SHIFT MONTH","YES","")</f>
        <v/>
      </c>
      <c r="O7" s="296" t="str">
        <f>IF(VLOOKUP(B7,'2. PROFECTION YEARLY &amp; MONTHLY'!$L$47:$S$58,8,FALSE)="MONTH OF DESTINY","YES","")</f>
        <v/>
      </c>
      <c r="P7" s="296" t="str">
        <f>IF(A7='1. ANNUAL REVOLUTION'!$F$45,"YES","")</f>
        <v/>
      </c>
      <c r="Q7" s="296" t="str">
        <f>IF(A7='2. SOLAR REVOLUTION'!$J$87,"YES","")</f>
        <v/>
      </c>
      <c r="R7" s="296" t="str">
        <f>IF(A7='2. SOLAR REVOLUTION'!$J$92,"YES","")</f>
        <v/>
      </c>
      <c r="S7" s="296" t="str">
        <f>IF('2.DODECATEMORIA TABLE HOROSCOPE'!N7="YES","YES","")</f>
        <v/>
      </c>
      <c r="T7" s="271"/>
      <c r="U7" s="271"/>
      <c r="V7" s="297" t="str">
        <f>IF('2.DODECATEMORIA TABLE HOROSCOPE'!K7="FALL", "WORST",
IF('2.DODECATEMORIA TABLE HOROSCOPE'!K7="DETRIMENT", "LESS WORST",
IF('2.DODECATEMORIA TABLE HOROSCOPE'!K7="EXALTED", "GREAT",
IF('2.DODECATEMORIA TABLE HOROSCOPE'!K7="DIGNITY", "MAGNIFICENT", ""))))</f>
        <v>LESS WORST</v>
      </c>
      <c r="W7" s="271" t="s">
        <v>304</v>
      </c>
      <c r="X7" s="475" t="str">
        <f>INDEX('2. YEAR OF USURPATION(ECLIPSE)'!$J$13:$J$24,MATCH('PERSONAL CALENDAR READING'!B7,'2. YEAR OF USURPATION(ECLIPSE)'!$B$13:$B$24,0))</f>
        <v xml:space="preserve"> ,  ,  , </v>
      </c>
      <c r="Y7" s="300"/>
      <c r="Z7" s="299" t="str">
        <f>'2. PROFECTION YEARLY &amp; MONTHLY'!AG49</f>
        <v>MARS &amp; SAGITARIUS &amp; MOON</v>
      </c>
      <c r="AA7" s="391">
        <f>'2.DODECATEMORIA TABLE HOROSCOPE'!M7</f>
        <v>1</v>
      </c>
      <c r="AB7" s="231"/>
    </row>
    <row r="8" spans="1:35" ht="50.5" customHeight="1" x14ac:dyDescent="0.35">
      <c r="A8" s="304">
        <v>4</v>
      </c>
      <c r="B8" s="289" t="str">
        <f>'ZODIAC HELPER'!G8</f>
        <v>Feb 16, 1988 - 19:33</v>
      </c>
      <c r="C8" s="290">
        <f>'2.DODECATEMORIA TABLE HOROSCOPE'!F8</f>
        <v>32189</v>
      </c>
      <c r="D8" s="291" t="str">
        <f>'2.DODECATEMORIA TABLE HOROSCOPE'!G8</f>
        <v>VIRGO</v>
      </c>
      <c r="E8" s="292">
        <f>VLOOKUP(D8,'ZODIAC HELPER'!A:C,3,FALSE)</f>
        <v>20</v>
      </c>
      <c r="F8" s="292" t="str">
        <f>VLOOKUP(D8,'ZODIAC HELPER'!A:B,2,FALSE)</f>
        <v>MUTABLE</v>
      </c>
      <c r="G8" s="292">
        <f t="shared" si="0"/>
        <v>10</v>
      </c>
      <c r="H8" s="293">
        <f t="shared" si="1"/>
        <v>32209</v>
      </c>
      <c r="I8" s="294">
        <f t="shared" si="2"/>
        <v>32219</v>
      </c>
      <c r="J8" s="295" t="str">
        <f>VLOOKUP(D8,'1. ANNUAL REVOLUTION'!$C$8:$L$19,10,FALSE)</f>
        <v>H11 Good Spirit</v>
      </c>
      <c r="K8" s="295" t="str">
        <f>VLOOKUP(B8,'ZODIAC HELPER'!G:K,5,FALSE)</f>
        <v>H6-Bad Fortune</v>
      </c>
      <c r="L8" s="296" t="str">
        <f>IF('2.DODECATEMORIA TABLE HOROSCOPE'!L8="CARDINAL","YES","")</f>
        <v/>
      </c>
      <c r="M8" s="296" t="str">
        <f>IF(VLOOKUP(B8,'2. PROFECTION YEARLY &amp; MONTHLY'!$L$47:$U$58,9,FALSE)="PEAK MONTH","YES","")</f>
        <v>YES</v>
      </c>
      <c r="N8" s="296" t="str">
        <f>IF(INDEX('2. PROFECTION YEARLY &amp; MONTHLY'!$U$47:$U$58,MATCH('PERSONAL CALENDAR READING'!B8,'2. PROFECTION YEARLY &amp; MONTHLY'!$L$47:$L$58,0))="SHIFT MONTH","YES","")</f>
        <v/>
      </c>
      <c r="O8" s="296" t="str">
        <f>IF(VLOOKUP(B8,'2. PROFECTION YEARLY &amp; MONTHLY'!$L$47:$S$58,8,FALSE)="MONTH OF DESTINY","YES","")</f>
        <v/>
      </c>
      <c r="P8" s="296" t="str">
        <f>IF(A8='1. ANNUAL REVOLUTION'!$F$45,"YES","")</f>
        <v/>
      </c>
      <c r="Q8" s="296" t="str">
        <f>IF(A8='2. SOLAR REVOLUTION'!$J$87,"YES","")</f>
        <v/>
      </c>
      <c r="R8" s="296" t="str">
        <f>IF(A8='2. SOLAR REVOLUTION'!$J$92,"YES","")</f>
        <v/>
      </c>
      <c r="S8" s="296" t="str">
        <f>IF('2.DODECATEMORIA TABLE HOROSCOPE'!N8="YES","YES","")</f>
        <v/>
      </c>
      <c r="T8" s="271"/>
      <c r="U8" s="271"/>
      <c r="V8" s="297" t="str">
        <f>IF('2.DODECATEMORIA TABLE HOROSCOPE'!K8="FALL", "WORST",
IF('2.DODECATEMORIA TABLE HOROSCOPE'!K8="DETRIMENT", "LESS WORST",
IF('2.DODECATEMORIA TABLE HOROSCOPE'!K8="EXALTED", "GREAT",
IF('2.DODECATEMORIA TABLE HOROSCOPE'!K8="DIGNITY", "MAGNIFICENT", ""))))</f>
        <v/>
      </c>
      <c r="W8" s="271"/>
      <c r="X8" s="475" t="str">
        <f>INDEX('2. YEAR OF USURPATION(ECLIPSE)'!$J$13:$J$24,MATCH('PERSONAL CALENDAR READING'!B8,'2. YEAR OF USURPATION(ECLIPSE)'!$B$13:$B$24,0))</f>
        <v xml:space="preserve"> ,  ,  , </v>
      </c>
      <c r="Y8" s="300"/>
      <c r="Z8" s="299" t="str">
        <f>'2. PROFECTION YEARLY &amp; MONTHLY'!AG50</f>
        <v>JUPITER &amp; CAPRICORN &amp; MARS</v>
      </c>
      <c r="AA8" s="391">
        <f>'2.DODECATEMORIA TABLE HOROSCOPE'!M8</f>
        <v>2</v>
      </c>
      <c r="AB8" s="231"/>
    </row>
    <row r="9" spans="1:35" ht="50.5" customHeight="1" x14ac:dyDescent="0.35">
      <c r="A9" s="304">
        <v>5</v>
      </c>
      <c r="B9" s="289" t="str">
        <f>'ZODIAC HELPER'!G9</f>
        <v>Mar 17, 1988 - 17:44</v>
      </c>
      <c r="C9" s="290">
        <f>'2.DODECATEMORIA TABLE HOROSCOPE'!F9</f>
        <v>32219</v>
      </c>
      <c r="D9" s="291" t="str">
        <f>'2.DODECATEMORIA TABLE HOROSCOPE'!G9</f>
        <v>VIRGO</v>
      </c>
      <c r="E9" s="292">
        <f>VLOOKUP(D9,'ZODIAC HELPER'!A:C,3,FALSE)</f>
        <v>20</v>
      </c>
      <c r="F9" s="292" t="str">
        <f>VLOOKUP(D9,'ZODIAC HELPER'!A:B,2,FALSE)</f>
        <v>MUTABLE</v>
      </c>
      <c r="G9" s="292">
        <f t="shared" si="0"/>
        <v>10</v>
      </c>
      <c r="H9" s="293">
        <f t="shared" si="1"/>
        <v>32239</v>
      </c>
      <c r="I9" s="294">
        <f t="shared" si="2"/>
        <v>32249</v>
      </c>
      <c r="J9" s="295" t="str">
        <f>VLOOKUP(D9,'1. ANNUAL REVOLUTION'!$C$8:$L$19,10,FALSE)</f>
        <v>H11 Good Spirit</v>
      </c>
      <c r="K9" s="295" t="str">
        <f>VLOOKUP(B9,'ZODIAC HELPER'!G:K,5,FALSE)</f>
        <v>H7- Setting</v>
      </c>
      <c r="L9" s="296" t="str">
        <f>IF('2.DODECATEMORIA TABLE HOROSCOPE'!L9="CARDINAL","YES","")</f>
        <v>YES</v>
      </c>
      <c r="M9" s="296" t="str">
        <f>IF(VLOOKUP(B9,'2. PROFECTION YEARLY &amp; MONTHLY'!$L$47:$U$58,9,FALSE)="PEAK MONTH","YES","")</f>
        <v/>
      </c>
      <c r="N9" s="296" t="str">
        <f>IF(INDEX('2. PROFECTION YEARLY &amp; MONTHLY'!$U$47:$U$58,MATCH('PERSONAL CALENDAR READING'!B9,'2. PROFECTION YEARLY &amp; MONTHLY'!$L$47:$L$58,0))="SHIFT MONTH","YES","")</f>
        <v/>
      </c>
      <c r="O9" s="296" t="str">
        <f>IF(VLOOKUP(B9,'2. PROFECTION YEARLY &amp; MONTHLY'!$L$47:$S$58,8,FALSE)="MONTH OF DESTINY","YES","")</f>
        <v>YES</v>
      </c>
      <c r="P9" s="296" t="str">
        <f>IF(A9='1. ANNUAL REVOLUTION'!$F$45,"YES","")</f>
        <v/>
      </c>
      <c r="Q9" s="296" t="str">
        <f>IF(A9='2. SOLAR REVOLUTION'!$J$87,"YES","")</f>
        <v/>
      </c>
      <c r="R9" s="296" t="str">
        <f>IF(A9='2. SOLAR REVOLUTION'!$J$92,"YES","")</f>
        <v/>
      </c>
      <c r="S9" s="296" t="str">
        <f>IF('2.DODECATEMORIA TABLE HOROSCOPE'!N9="YES","YES","")</f>
        <v/>
      </c>
      <c r="T9" s="271" t="s">
        <v>304</v>
      </c>
      <c r="U9" s="271"/>
      <c r="V9" s="297" t="str">
        <f>IF('2.DODECATEMORIA TABLE HOROSCOPE'!K9="FALL", "WORST",
IF('2.DODECATEMORIA TABLE HOROSCOPE'!K9="DETRIMENT", "LESS WORST",
IF('2.DODECATEMORIA TABLE HOROSCOPE'!K9="EXALTED", "GREAT",
IF('2.DODECATEMORIA TABLE HOROSCOPE'!K9="DIGNITY", "MAGNIFICENT", ""))))</f>
        <v/>
      </c>
      <c r="W9" s="271"/>
      <c r="X9" s="475" t="str">
        <f>INDEX('2. YEAR OF USURPATION(ECLIPSE)'!$J$13:$J$24,MATCH('PERSONAL CALENDAR READING'!B9,'2. YEAR OF USURPATION(ECLIPSE)'!$B$13:$B$24,0))</f>
        <v xml:space="preserve"> ,  ,  , 10 ; 11</v>
      </c>
      <c r="Y9" s="298"/>
      <c r="Z9" s="299" t="str">
        <f>'2. PROFECTION YEARLY &amp; MONTHLY'!AG51</f>
        <v>SATURN &amp; AQUARIUS &amp; SATURN</v>
      </c>
      <c r="AA9" s="391">
        <f>'2.DODECATEMORIA TABLE HOROSCOPE'!M9</f>
        <v>1</v>
      </c>
      <c r="AB9" s="231"/>
    </row>
    <row r="10" spans="1:35" ht="50.5" customHeight="1" x14ac:dyDescent="0.35">
      <c r="A10" s="304">
        <v>6</v>
      </c>
      <c r="B10" s="289" t="str">
        <f>'ZODIAC HELPER'!G10</f>
        <v>Apr 17, 1988 - 04:48</v>
      </c>
      <c r="C10" s="290">
        <f>'2.DODECATEMORIA TABLE HOROSCOPE'!F10</f>
        <v>32250</v>
      </c>
      <c r="D10" s="291" t="str">
        <f>'2.DODECATEMORIA TABLE HOROSCOPE'!G10</f>
        <v>PISCES</v>
      </c>
      <c r="E10" s="292">
        <f>VLOOKUP(D10,'ZODIAC HELPER'!A:C,3,FALSE)</f>
        <v>20</v>
      </c>
      <c r="F10" s="292" t="str">
        <f>VLOOKUP(D10,'ZODIAC HELPER'!A:B,2,FALSE)</f>
        <v>MUTABLE</v>
      </c>
      <c r="G10" s="292">
        <f t="shared" si="0"/>
        <v>10</v>
      </c>
      <c r="H10" s="293">
        <f t="shared" si="1"/>
        <v>32270</v>
      </c>
      <c r="I10" s="294">
        <f t="shared" si="2"/>
        <v>32280</v>
      </c>
      <c r="J10" s="295" t="str">
        <f>VLOOKUP(D10,'1. ANNUAL REVOLUTION'!$C$8:$L$19,10,FALSE)</f>
        <v>H5  Good Fortune</v>
      </c>
      <c r="K10" s="295" t="str">
        <f>VLOOKUP(B10,'ZODIAC HELPER'!G:K,5,FALSE)</f>
        <v>H10 - Midheaven</v>
      </c>
      <c r="L10" s="296" t="str">
        <f>IF('2.DODECATEMORIA TABLE HOROSCOPE'!L10="CARDINAL","YES","")</f>
        <v/>
      </c>
      <c r="M10" s="296" t="str">
        <f>IF(VLOOKUP(B10,'2. PROFECTION YEARLY &amp; MONTHLY'!$L$47:$U$58,9,FALSE)="PEAK MONTH","YES","")</f>
        <v/>
      </c>
      <c r="N10" s="296" t="str">
        <f>IF(INDEX('2. PROFECTION YEARLY &amp; MONTHLY'!$U$47:$U$58,MATCH('PERSONAL CALENDAR READING'!B10,'2. PROFECTION YEARLY &amp; MONTHLY'!$L$47:$L$58,0))="SHIFT MONTH","YES","")</f>
        <v/>
      </c>
      <c r="O10" s="296" t="str">
        <f>IF(VLOOKUP(B10,'2. PROFECTION YEARLY &amp; MONTHLY'!$L$47:$S$58,8,FALSE)="MONTH OF DESTINY","YES","")</f>
        <v/>
      </c>
      <c r="P10" s="296" t="str">
        <f>IF(A10='1. ANNUAL REVOLUTION'!$F$45,"YES","")</f>
        <v/>
      </c>
      <c r="Q10" s="296" t="str">
        <f>IF(A10='2. SOLAR REVOLUTION'!$J$87,"YES","")</f>
        <v/>
      </c>
      <c r="R10" s="296" t="str">
        <f>IF(A10='2. SOLAR REVOLUTION'!$J$92,"YES","")</f>
        <v/>
      </c>
      <c r="S10" s="296" t="str">
        <f>IF('2.DODECATEMORIA TABLE HOROSCOPE'!N10="YES","YES","")</f>
        <v/>
      </c>
      <c r="T10" s="271" t="s">
        <v>304</v>
      </c>
      <c r="U10" s="271"/>
      <c r="V10" s="297" t="str">
        <f>IF('2.DODECATEMORIA TABLE HOROSCOPE'!K10="FALL", "WORST",
IF('2.DODECATEMORIA TABLE HOROSCOPE'!K10="DETRIMENT", "LESS WORST",
IF('2.DODECATEMORIA TABLE HOROSCOPE'!K10="EXALTED", "GREAT",
IF('2.DODECATEMORIA TABLE HOROSCOPE'!K10="DIGNITY", "MAGNIFICENT", ""))))</f>
        <v>GREAT</v>
      </c>
      <c r="W10" s="271" t="s">
        <v>304</v>
      </c>
      <c r="X10" s="475" t="str">
        <f>INDEX('2. YEAR OF USURPATION(ECLIPSE)'!$J$13:$J$24,MATCH('PERSONAL CALENDAR READING'!B10,'2. YEAR OF USURPATION(ECLIPSE)'!$B$13:$B$24,0))</f>
        <v xml:space="preserve"> ,  ,  , </v>
      </c>
      <c r="Y10" s="300"/>
      <c r="Z10" s="299" t="str">
        <f>'2. PROFECTION YEARLY &amp; MONTHLY'!AG52</f>
        <v>SATURN &amp; PISCES &amp; VENUS</v>
      </c>
      <c r="AA10" s="391">
        <f>'2.DODECATEMORIA TABLE HOROSCOPE'!M10</f>
        <v>1</v>
      </c>
      <c r="AB10" s="231"/>
    </row>
    <row r="11" spans="1:35" ht="50.5" customHeight="1" x14ac:dyDescent="0.35">
      <c r="A11" s="304">
        <v>7</v>
      </c>
      <c r="B11" s="289" t="str">
        <f>'ZODIAC HELPER'!G11</f>
        <v>May 18, 1988 - 03:06</v>
      </c>
      <c r="C11" s="290">
        <f>'2.DODECATEMORIA TABLE HOROSCOPE'!F11</f>
        <v>32281</v>
      </c>
      <c r="D11" s="291" t="str">
        <f>'2.DODECATEMORIA TABLE HOROSCOPE'!G11</f>
        <v>PISCES</v>
      </c>
      <c r="E11" s="292">
        <f>VLOOKUP(D11,'ZODIAC HELPER'!A:C,3,FALSE)</f>
        <v>20</v>
      </c>
      <c r="F11" s="292" t="str">
        <f>VLOOKUP(D11,'ZODIAC HELPER'!A:B,2,FALSE)</f>
        <v>MUTABLE</v>
      </c>
      <c r="G11" s="292">
        <f t="shared" si="0"/>
        <v>10</v>
      </c>
      <c r="H11" s="293">
        <f t="shared" si="1"/>
        <v>32301</v>
      </c>
      <c r="I11" s="294">
        <f t="shared" si="2"/>
        <v>32311</v>
      </c>
      <c r="J11" s="295" t="str">
        <f>VLOOKUP(D11,'1. ANNUAL REVOLUTION'!$C$8:$L$19,10,FALSE)</f>
        <v>H5  Good Fortune</v>
      </c>
      <c r="K11" s="295" t="str">
        <f>VLOOKUP(B11,'ZODIAC HELPER'!G:K,5,FALSE)</f>
        <v>H1 - HELM</v>
      </c>
      <c r="L11" s="296" t="str">
        <f>IF('2.DODECATEMORIA TABLE HOROSCOPE'!L11="CARDINAL","YES","")</f>
        <v/>
      </c>
      <c r="M11" s="296" t="str">
        <f>IF(VLOOKUP(B11,'2. PROFECTION YEARLY &amp; MONTHLY'!$L$47:$U$58,9,FALSE)="PEAK MONTH","YES","")</f>
        <v>YES</v>
      </c>
      <c r="N11" s="296" t="str">
        <f>IF(INDEX('2. PROFECTION YEARLY &amp; MONTHLY'!$U$47:$U$58,MATCH('PERSONAL CALENDAR READING'!B11,'2. PROFECTION YEARLY &amp; MONTHLY'!$L$47:$L$58,0))="SHIFT MONTH","YES","")</f>
        <v/>
      </c>
      <c r="O11" s="296" t="str">
        <f>IF(VLOOKUP(B11,'2. PROFECTION YEARLY &amp; MONTHLY'!$L$47:$S$58,8,FALSE)="MONTH OF DESTINY","YES","")</f>
        <v/>
      </c>
      <c r="P11" s="296" t="str">
        <f>IF(A11='1. ANNUAL REVOLUTION'!$F$45,"YES","")</f>
        <v/>
      </c>
      <c r="Q11" s="296" t="str">
        <f>IF(A11='2. SOLAR REVOLUTION'!$J$87,"YES","")</f>
        <v/>
      </c>
      <c r="R11" s="296" t="str">
        <f>IF(A11='2. SOLAR REVOLUTION'!$J$92,"YES","")</f>
        <v>YES</v>
      </c>
      <c r="S11" s="296" t="str">
        <f>IF('2.DODECATEMORIA TABLE HOROSCOPE'!N11="YES","YES","")</f>
        <v/>
      </c>
      <c r="T11" s="271" t="s">
        <v>304</v>
      </c>
      <c r="U11" s="271"/>
      <c r="V11" s="297" t="str">
        <f>IF('2.DODECATEMORIA TABLE HOROSCOPE'!K11="FALL", "WORST",
IF('2.DODECATEMORIA TABLE HOROSCOPE'!K11="DETRIMENT", "LESS WORST",
IF('2.DODECATEMORIA TABLE HOROSCOPE'!K11="EXALTED", "GREAT",
IF('2.DODECATEMORIA TABLE HOROSCOPE'!K11="DIGNITY", "MAGNIFICENT", ""))))</f>
        <v/>
      </c>
      <c r="W11" s="271" t="s">
        <v>304</v>
      </c>
      <c r="X11" s="475" t="str">
        <f>INDEX('2. YEAR OF USURPATION(ECLIPSE)'!$J$13:$J$24,MATCH('PERSONAL CALENDAR READING'!B11,'2. YEAR OF USURPATION(ECLIPSE)'!$B$13:$B$24,0))</f>
        <v xml:space="preserve"> ,  ,  , </v>
      </c>
      <c r="Y11" s="298"/>
      <c r="Z11" s="299" t="str">
        <f>'2. PROFECTION YEARLY &amp; MONTHLY'!AG53</f>
        <v>JUPITER &amp; ARIES &amp; MOON</v>
      </c>
      <c r="AA11" s="391">
        <f>'2.DODECATEMORIA TABLE HOROSCOPE'!M11</f>
        <v>12</v>
      </c>
      <c r="AB11" s="231"/>
    </row>
    <row r="12" spans="1:35" ht="50.5" customHeight="1" x14ac:dyDescent="0.35">
      <c r="A12" s="304">
        <v>8</v>
      </c>
      <c r="B12" s="289" t="str">
        <f>'ZODIAC HELPER'!G12</f>
        <v>Jun 18, 1988 - 10:34</v>
      </c>
      <c r="C12" s="290">
        <f>'2.DODECATEMORIA TABLE HOROSCOPE'!F12</f>
        <v>32312</v>
      </c>
      <c r="D12" s="291" t="str">
        <f>'2.DODECATEMORIA TABLE HOROSCOPE'!G12</f>
        <v>LEO</v>
      </c>
      <c r="E12" s="292">
        <f>VLOOKUP(D12,'ZODIAC HELPER'!A:C,3,FALSE)</f>
        <v>30</v>
      </c>
      <c r="F12" s="292" t="str">
        <f>VLOOKUP(D12,'ZODIAC HELPER'!A:B,2,FALSE)</f>
        <v>FIXED</v>
      </c>
      <c r="G12" s="292">
        <f t="shared" si="0"/>
        <v>0</v>
      </c>
      <c r="H12" s="293">
        <f t="shared" si="1"/>
        <v>32312</v>
      </c>
      <c r="I12" s="294">
        <f t="shared" si="2"/>
        <v>32342</v>
      </c>
      <c r="J12" s="295" t="str">
        <f>VLOOKUP(D12,'1. ANNUAL REVOLUTION'!$C$8:$L$19,10,FALSE)</f>
        <v>H10 - Midheaven</v>
      </c>
      <c r="K12" s="295" t="str">
        <f>VLOOKUP(B12,'ZODIAC HELPER'!G:K,5,FALSE)</f>
        <v>H8-Inactive</v>
      </c>
      <c r="L12" s="296" t="str">
        <f>IF('2.DODECATEMORIA TABLE HOROSCOPE'!L12="CARDINAL","YES","")</f>
        <v/>
      </c>
      <c r="M12" s="296" t="str">
        <f>IF(VLOOKUP(B12,'2. PROFECTION YEARLY &amp; MONTHLY'!$L$47:$U$58,9,FALSE)="PEAK MONTH","YES","")</f>
        <v/>
      </c>
      <c r="N12" s="296" t="str">
        <f>IF(INDEX('2. PROFECTION YEARLY &amp; MONTHLY'!$U$47:$U$58,MATCH('PERSONAL CALENDAR READING'!B12,'2. PROFECTION YEARLY &amp; MONTHLY'!$L$47:$L$58,0))="SHIFT MONTH","YES","")</f>
        <v/>
      </c>
      <c r="O12" s="296" t="str">
        <f>IF(VLOOKUP(B12,'2. PROFECTION YEARLY &amp; MONTHLY'!$L$47:$S$58,8,FALSE)="MONTH OF DESTINY","YES","")</f>
        <v>YES</v>
      </c>
      <c r="P12" s="296" t="str">
        <f>IF(A12='1. ANNUAL REVOLUTION'!$F$45,"YES","")</f>
        <v/>
      </c>
      <c r="Q12" s="296" t="str">
        <f>IF(A12='2. SOLAR REVOLUTION'!$J$87,"YES","")</f>
        <v>YES</v>
      </c>
      <c r="R12" s="296" t="str">
        <f>IF(A12='2. SOLAR REVOLUTION'!$J$92,"YES","")</f>
        <v/>
      </c>
      <c r="S12" s="296" t="str">
        <f>IF('2.DODECATEMORIA TABLE HOROSCOPE'!N12="YES","YES","")</f>
        <v/>
      </c>
      <c r="T12" s="271"/>
      <c r="U12" s="271"/>
      <c r="V12" s="297" t="str">
        <f>IF('2.DODECATEMORIA TABLE HOROSCOPE'!K12="FALL", "WORST",
IF('2.DODECATEMORIA TABLE HOROSCOPE'!K12="DETRIMENT", "LESS WORST",
IF('2.DODECATEMORIA TABLE HOROSCOPE'!K12="EXALTED", "GREAT",
IF('2.DODECATEMORIA TABLE HOROSCOPE'!K12="DIGNITY", "MAGNIFICENT", ""))))</f>
        <v/>
      </c>
      <c r="W12" s="271" t="s">
        <v>304</v>
      </c>
      <c r="X12" s="475" t="str">
        <f>INDEX('2. YEAR OF USURPATION(ECLIPSE)'!$J$13:$J$24,MATCH('PERSONAL CALENDAR READING'!B12,'2. YEAR OF USURPATION(ECLIPSE)'!$B$13:$B$24,0))</f>
        <v xml:space="preserve"> ,  ,  , </v>
      </c>
      <c r="Y12" s="300"/>
      <c r="Z12" s="299" t="str">
        <f>'2. PROFECTION YEARLY &amp; MONTHLY'!AG54</f>
        <v>MARS &amp; TAURUS &amp; MARS</v>
      </c>
      <c r="AA12" s="391">
        <f>'2.DODECATEMORIA TABLE HOROSCOPE'!M12</f>
        <v>3</v>
      </c>
      <c r="AB12" s="231"/>
    </row>
    <row r="13" spans="1:35" ht="50.5" customHeight="1" x14ac:dyDescent="0.35">
      <c r="A13" s="304">
        <v>9</v>
      </c>
      <c r="B13" s="289" t="str">
        <f>'ZODIAC HELPER'!G13</f>
        <v>Jul 19, 1988 - 21:29</v>
      </c>
      <c r="C13" s="290">
        <f>'2.DODECATEMORIA TABLE HOROSCOPE'!F13</f>
        <v>32343</v>
      </c>
      <c r="D13" s="291" t="str">
        <f>'2.DODECATEMORIA TABLE HOROSCOPE'!G13</f>
        <v>AQUARIUS</v>
      </c>
      <c r="E13" s="292">
        <f>VLOOKUP(D13,'ZODIAC HELPER'!A:C,3,FALSE)</f>
        <v>30</v>
      </c>
      <c r="F13" s="292" t="str">
        <f>VLOOKUP(D13,'ZODIAC HELPER'!A:B,2,FALSE)</f>
        <v>FIXED</v>
      </c>
      <c r="G13" s="292">
        <f t="shared" si="0"/>
        <v>0</v>
      </c>
      <c r="H13" s="293">
        <f t="shared" si="1"/>
        <v>32343</v>
      </c>
      <c r="I13" s="294">
        <f t="shared" si="2"/>
        <v>32373</v>
      </c>
      <c r="J13" s="295" t="str">
        <f>VLOOKUP(D13,'1. ANNUAL REVOLUTION'!$C$8:$L$19,10,FALSE)</f>
        <v>H4 -Subterranean</v>
      </c>
      <c r="K13" s="295" t="str">
        <f>VLOOKUP(B13,'ZODIAC HELPER'!G:K,5,FALSE)</f>
        <v>H10 - Midheaven</v>
      </c>
      <c r="L13" s="296" t="str">
        <f>IF('2.DODECATEMORIA TABLE HOROSCOPE'!L13="CARDINAL","YES","")</f>
        <v/>
      </c>
      <c r="M13" s="296" t="str">
        <f>IF(VLOOKUP(B13,'2. PROFECTION YEARLY &amp; MONTHLY'!$L$47:$U$58,9,FALSE)="PEAK MONTH","YES","")</f>
        <v/>
      </c>
      <c r="N13" s="296" t="str">
        <f>IF(INDEX('2. PROFECTION YEARLY &amp; MONTHLY'!$U$47:$U$58,MATCH('PERSONAL CALENDAR READING'!B13,'2. PROFECTION YEARLY &amp; MONTHLY'!$L$47:$L$58,0))="SHIFT MONTH","YES","")</f>
        <v/>
      </c>
      <c r="O13" s="296" t="str">
        <f>IF(VLOOKUP(B13,'2. PROFECTION YEARLY &amp; MONTHLY'!$L$47:$S$58,8,FALSE)="MONTH OF DESTINY","YES","")</f>
        <v/>
      </c>
      <c r="P13" s="296" t="str">
        <f>IF(A13='1. ANNUAL REVOLUTION'!$F$45,"YES","")</f>
        <v/>
      </c>
      <c r="Q13" s="296" t="str">
        <f>IF(A13='2. SOLAR REVOLUTION'!$J$87,"YES","")</f>
        <v/>
      </c>
      <c r="R13" s="296" t="str">
        <f>IF(A13='2. SOLAR REVOLUTION'!$J$92,"YES","")</f>
        <v/>
      </c>
      <c r="S13" s="296" t="str">
        <f>IF('2.DODECATEMORIA TABLE HOROSCOPE'!N13="YES","YES","")</f>
        <v/>
      </c>
      <c r="T13" s="271" t="s">
        <v>304</v>
      </c>
      <c r="U13" s="271"/>
      <c r="V13" s="297" t="str">
        <f>IF('2.DODECATEMORIA TABLE HOROSCOPE'!K13="FALL", "WORST",
IF('2.DODECATEMORIA TABLE HOROSCOPE'!K13="DETRIMENT", "LESS WORST",
IF('2.DODECATEMORIA TABLE HOROSCOPE'!K13="EXALTED", "GREAT",
IF('2.DODECATEMORIA TABLE HOROSCOPE'!K13="DIGNITY", "MAGNIFICENT", ""))))</f>
        <v/>
      </c>
      <c r="W13" s="271" t="s">
        <v>304</v>
      </c>
      <c r="X13" s="475" t="str">
        <f>INDEX('2. YEAR OF USURPATION(ECLIPSE)'!$J$13:$J$24,MATCH('PERSONAL CALENDAR READING'!B13,'2. YEAR OF USURPATION(ECLIPSE)'!$B$13:$B$24,0))</f>
        <v xml:space="preserve"> ,  ,  , </v>
      </c>
      <c r="Y13" s="301"/>
      <c r="Z13" s="299" t="str">
        <f>'2. PROFECTION YEARLY &amp; MONTHLY'!AG55</f>
        <v>VENUS &amp; GEMINI &amp; SATURN</v>
      </c>
      <c r="AA13" s="391">
        <f>'2.DODECATEMORIA TABLE HOROSCOPE'!M13</f>
        <v>11</v>
      </c>
      <c r="AB13" s="231"/>
    </row>
    <row r="14" spans="1:35" ht="50.5" customHeight="1" x14ac:dyDescent="0.35">
      <c r="A14" s="304">
        <v>10</v>
      </c>
      <c r="B14" s="289" t="str">
        <f>'ZODIAC HELPER'!G14</f>
        <v>Aug 20, 1988 - 05:05</v>
      </c>
      <c r="C14" s="290">
        <f>'2.DODECATEMORIA TABLE HOROSCOPE'!F14</f>
        <v>32375</v>
      </c>
      <c r="D14" s="291" t="str">
        <f>'2.DODECATEMORIA TABLE HOROSCOPE'!G14</f>
        <v>LEO</v>
      </c>
      <c r="E14" s="292">
        <f>VLOOKUP(D14,'ZODIAC HELPER'!A:C,3,FALSE)</f>
        <v>30</v>
      </c>
      <c r="F14" s="292" t="str">
        <f>VLOOKUP(D14,'ZODIAC HELPER'!A:B,2,FALSE)</f>
        <v>FIXED</v>
      </c>
      <c r="G14" s="292">
        <f t="shared" si="0"/>
        <v>0</v>
      </c>
      <c r="H14" s="293">
        <f t="shared" si="1"/>
        <v>32375</v>
      </c>
      <c r="I14" s="294">
        <f t="shared" si="2"/>
        <v>32405</v>
      </c>
      <c r="J14" s="295" t="str">
        <f>VLOOKUP(D14,'1. ANNUAL REVOLUTION'!$C$8:$L$19,10,FALSE)</f>
        <v>H10 - Midheaven</v>
      </c>
      <c r="K14" s="295" t="str">
        <f>VLOOKUP(B14,'ZODIAC HELPER'!G:K,5,FALSE)</f>
        <v>H2 Gate of Hades</v>
      </c>
      <c r="L14" s="296" t="str">
        <f>IF('2.DODECATEMORIA TABLE HOROSCOPE'!L14="CARDINAL","YES","")</f>
        <v>YES</v>
      </c>
      <c r="M14" s="296" t="str">
        <f>IF(VLOOKUP(B14,'2. PROFECTION YEARLY &amp; MONTHLY'!$L$47:$U$58,9,FALSE)="PEAK MONTH","YES","")</f>
        <v>YES</v>
      </c>
      <c r="N14" s="296" t="str">
        <f>IF(INDEX('2. PROFECTION YEARLY &amp; MONTHLY'!$U$47:$U$58,MATCH('PERSONAL CALENDAR READING'!B14,'2. PROFECTION YEARLY &amp; MONTHLY'!$L$47:$L$58,0))="SHIFT MONTH","YES","")</f>
        <v/>
      </c>
      <c r="O14" s="296" t="str">
        <f>IF(VLOOKUP(B14,'2. PROFECTION YEARLY &amp; MONTHLY'!$L$47:$S$58,8,FALSE)="MONTH OF DESTINY","YES","")</f>
        <v/>
      </c>
      <c r="P14" s="296" t="str">
        <f>IF(A14='1. ANNUAL REVOLUTION'!$F$45,"YES","")</f>
        <v/>
      </c>
      <c r="Q14" s="296" t="str">
        <f>IF(A14='2. SOLAR REVOLUTION'!$J$87,"YES","")</f>
        <v/>
      </c>
      <c r="R14" s="296" t="str">
        <f>IF(A14='2. SOLAR REVOLUTION'!$J$92,"YES","")</f>
        <v/>
      </c>
      <c r="S14" s="296" t="str">
        <f>IF('2.DODECATEMORIA TABLE HOROSCOPE'!N14="YES","YES","")</f>
        <v/>
      </c>
      <c r="T14" s="271"/>
      <c r="U14" s="271"/>
      <c r="V14" s="297" t="str">
        <f>IF('2.DODECATEMORIA TABLE HOROSCOPE'!K14="FALL", "WORST",
IF('2.DODECATEMORIA TABLE HOROSCOPE'!K14="DETRIMENT", "LESS WORST",
IF('2.DODECATEMORIA TABLE HOROSCOPE'!K14="EXALTED", "GREAT",
IF('2.DODECATEMORIA TABLE HOROSCOPE'!K14="DIGNITY", "MAGNIFICENT", ""))))</f>
        <v>WORST</v>
      </c>
      <c r="W14" s="271"/>
      <c r="X14" s="475" t="str">
        <f>INDEX('2. YEAR OF USURPATION(ECLIPSE)'!$J$13:$J$24,MATCH('PERSONAL CALENDAR READING'!B14,'2. YEAR OF USURPATION(ECLIPSE)'!$B$13:$B$24,0))</f>
        <v xml:space="preserve"> ,  ,  , </v>
      </c>
      <c r="Y14" s="301"/>
      <c r="Z14" s="299" t="str">
        <f>'2. PROFECTION YEARLY &amp; MONTHLY'!AG56</f>
        <v>MERCURY &amp; CANCER &amp; VENUS</v>
      </c>
      <c r="AA14" s="391">
        <f>'2.DODECATEMORIA TABLE HOROSCOPE'!M14</f>
        <v>10</v>
      </c>
      <c r="AB14" s="231"/>
    </row>
    <row r="15" spans="1:35" ht="50.5" customHeight="1" x14ac:dyDescent="0.35">
      <c r="A15" s="304">
        <v>11</v>
      </c>
      <c r="B15" s="289" t="str">
        <f>'ZODIAC HELPER'!G15</f>
        <v>Sep 20, 1988 - 03:34</v>
      </c>
      <c r="C15" s="290">
        <f>'2.DODECATEMORIA TABLE HOROSCOPE'!F15</f>
        <v>32406</v>
      </c>
      <c r="D15" s="291" t="str">
        <f>'2.DODECATEMORIA TABLE HOROSCOPE'!G15</f>
        <v>LEO</v>
      </c>
      <c r="E15" s="292">
        <f>VLOOKUP(D15,'ZODIAC HELPER'!A:C,3,FALSE)</f>
        <v>30</v>
      </c>
      <c r="F15" s="292" t="str">
        <f>VLOOKUP(D15,'ZODIAC HELPER'!A:B,2,FALSE)</f>
        <v>FIXED</v>
      </c>
      <c r="G15" s="292">
        <f t="shared" si="0"/>
        <v>0</v>
      </c>
      <c r="H15" s="293">
        <f t="shared" si="1"/>
        <v>32406</v>
      </c>
      <c r="I15" s="294">
        <f t="shared" si="2"/>
        <v>32436</v>
      </c>
      <c r="J15" s="295" t="str">
        <f>VLOOKUP(D15,'1. ANNUAL REVOLUTION'!$C$8:$L$19,10,FALSE)</f>
        <v>H10 - Midheaven</v>
      </c>
      <c r="K15" s="295" t="str">
        <f>VLOOKUP(B15,'ZODIAC HELPER'!G:K,5,FALSE)</f>
        <v>H4 -Subterranean</v>
      </c>
      <c r="L15" s="296" t="str">
        <f>IF('2.DODECATEMORIA TABLE HOROSCOPE'!L15="CARDINAL","YES","")</f>
        <v/>
      </c>
      <c r="M15" s="296" t="str">
        <f>IF(VLOOKUP(B15,'2. PROFECTION YEARLY &amp; MONTHLY'!$L$47:$U$58,9,FALSE)="PEAK MONTH","YES","")</f>
        <v/>
      </c>
      <c r="N15" s="296" t="str">
        <f>IF(INDEX('2. PROFECTION YEARLY &amp; MONTHLY'!$U$47:$U$58,MATCH('PERSONAL CALENDAR READING'!B15,'2. PROFECTION YEARLY &amp; MONTHLY'!$L$47:$L$58,0))="SHIFT MONTH","YES","")</f>
        <v/>
      </c>
      <c r="O15" s="296" t="str">
        <f>IF(VLOOKUP(B15,'2. PROFECTION YEARLY &amp; MONTHLY'!$L$47:$S$58,8,FALSE)="MONTH OF DESTINY","YES","")</f>
        <v>YES</v>
      </c>
      <c r="P15" s="296" t="str">
        <f>IF(A15='1. ANNUAL REVOLUTION'!$F$45,"YES","")</f>
        <v/>
      </c>
      <c r="Q15" s="296" t="str">
        <f>IF(A15='2. SOLAR REVOLUTION'!$J$87,"YES","")</f>
        <v/>
      </c>
      <c r="R15" s="296" t="str">
        <f>IF(A15='2. SOLAR REVOLUTION'!$J$92,"YES","")</f>
        <v/>
      </c>
      <c r="S15" s="296" t="str">
        <f>IF('2.DODECATEMORIA TABLE HOROSCOPE'!N15="YES","YES","")</f>
        <v/>
      </c>
      <c r="T15" s="271" t="s">
        <v>304</v>
      </c>
      <c r="U15" s="271"/>
      <c r="V15" s="297" t="str">
        <f>IF('2.DODECATEMORIA TABLE HOROSCOPE'!K15="FALL", "WORST",
IF('2.DODECATEMORIA TABLE HOROSCOPE'!K15="DETRIMENT", "LESS WORST",
IF('2.DODECATEMORIA TABLE HOROSCOPE'!K15="EXALTED", "GREAT",
IF('2.DODECATEMORIA TABLE HOROSCOPE'!K15="DIGNITY", "MAGNIFICENT", ""))))</f>
        <v>LESS WORST</v>
      </c>
      <c r="W15" s="271" t="s">
        <v>304</v>
      </c>
      <c r="X15" s="475" t="str">
        <f>INDEX('2. YEAR OF USURPATION(ECLIPSE)'!$J$13:$J$24,MATCH('PERSONAL CALENDAR READING'!B15,'2. YEAR OF USURPATION(ECLIPSE)'!$B$13:$B$24,0))</f>
        <v xml:space="preserve"> ,  ,  , </v>
      </c>
      <c r="Y15" s="300"/>
      <c r="Z15" s="299" t="str">
        <f>'2. PROFECTION YEARLY &amp; MONTHLY'!AG57</f>
        <v>MOON &amp; LEO &amp; MOON</v>
      </c>
      <c r="AA15" s="391">
        <f>'2.DODECATEMORIA TABLE HOROSCOPE'!M15</f>
        <v>10</v>
      </c>
      <c r="AB15" s="231"/>
    </row>
    <row r="16" spans="1:35" ht="50.5" customHeight="1" x14ac:dyDescent="0.35">
      <c r="A16" s="304">
        <v>12</v>
      </c>
      <c r="B16" s="289" t="str">
        <f>'ZODIAC HELPER'!G16</f>
        <v>Oct 20, 1988 - 13:51</v>
      </c>
      <c r="C16" s="290">
        <f>'2.DODECATEMORIA TABLE HOROSCOPE'!F16</f>
        <v>32436</v>
      </c>
      <c r="D16" s="291" t="str">
        <f>'2.DODECATEMORIA TABLE HOROSCOPE'!G16</f>
        <v>CAPRICORN</v>
      </c>
      <c r="E16" s="292">
        <f>VLOOKUP(D16,'ZODIAC HELPER'!A:C,3,FALSE)</f>
        <v>10</v>
      </c>
      <c r="F16" s="292" t="str">
        <f>VLOOKUP(D16,'ZODIAC HELPER'!A:B,2,FALSE)</f>
        <v>CARDINAL</v>
      </c>
      <c r="G16" s="292">
        <f t="shared" si="0"/>
        <v>0</v>
      </c>
      <c r="H16" s="293">
        <f t="shared" si="1"/>
        <v>32436</v>
      </c>
      <c r="I16" s="294">
        <f t="shared" si="2"/>
        <v>32446</v>
      </c>
      <c r="J16" s="295" t="str">
        <f>VLOOKUP(D16,'1. ANNUAL REVOLUTION'!$C$8:$L$19,10,FALSE)</f>
        <v>H3 - The House of the Goddess</v>
      </c>
      <c r="K16" s="295" t="str">
        <f>VLOOKUP(B16,'ZODIAC HELPER'!G:K,5,FALSE)</f>
        <v>H9- The House of God</v>
      </c>
      <c r="L16" s="296" t="str">
        <f>IF('2.DODECATEMORIA TABLE HOROSCOPE'!L16="CARDINAL","YES","")</f>
        <v>YES</v>
      </c>
      <c r="M16" s="296" t="str">
        <f>IF(VLOOKUP(B16,'2. PROFECTION YEARLY &amp; MONTHLY'!$L$47:$U$58,9,FALSE)="PEAK MONTH","YES","")</f>
        <v/>
      </c>
      <c r="N16" s="296" t="str">
        <f>IF(INDEX('2. PROFECTION YEARLY &amp; MONTHLY'!$U$47:$U$58,MATCH('PERSONAL CALENDAR READING'!B16,'2. PROFECTION YEARLY &amp; MONTHLY'!$L$47:$L$58,0))="SHIFT MONTH","YES","")</f>
        <v>YES</v>
      </c>
      <c r="O16" s="296" t="str">
        <f>IF(VLOOKUP(B16,'2. PROFECTION YEARLY &amp; MONTHLY'!$L$47:$S$58,8,FALSE)="MONTH OF DESTINY","YES","")</f>
        <v/>
      </c>
      <c r="P16" s="296" t="str">
        <f>IF(A16='1. ANNUAL REVOLUTION'!$F$45,"YES","")</f>
        <v/>
      </c>
      <c r="Q16" s="296" t="str">
        <f>IF(A16='2. SOLAR REVOLUTION'!$J$87,"YES","")</f>
        <v/>
      </c>
      <c r="R16" s="296" t="str">
        <f>IF(A16='2. SOLAR REVOLUTION'!$J$92,"YES","")</f>
        <v/>
      </c>
      <c r="S16" s="296" t="str">
        <f>IF('2.DODECATEMORIA TABLE HOROSCOPE'!N16="YES","YES","")</f>
        <v/>
      </c>
      <c r="T16" s="271"/>
      <c r="U16" s="302"/>
      <c r="V16" s="297" t="str">
        <f>IF('2.DODECATEMORIA TABLE HOROSCOPE'!K16="FALL", "WORST",
IF('2.DODECATEMORIA TABLE HOROSCOPE'!K16="DETRIMENT", "LESS WORST",
IF('2.DODECATEMORIA TABLE HOROSCOPE'!K16="EXALTED", "GREAT",
IF('2.DODECATEMORIA TABLE HOROSCOPE'!K16="DIGNITY", "MAGNIFICENT", ""))))</f>
        <v/>
      </c>
      <c r="W16" s="302"/>
      <c r="X16" s="475" t="str">
        <f>INDEX('2. YEAR OF USURPATION(ECLIPSE)'!$J$13:$J$24,MATCH('PERSONAL CALENDAR READING'!B16,'2. YEAR OF USURPATION(ECLIPSE)'!$B$13:$B$24,0))</f>
        <v xml:space="preserve"> ,  ,  , </v>
      </c>
      <c r="Y16" s="303"/>
      <c r="Z16" s="299" t="str">
        <f>'2. PROFECTION YEARLY &amp; MONTHLY'!AG58</f>
        <v>SUN &amp; VIRGO &amp; MARS</v>
      </c>
      <c r="AA16" s="391">
        <f>'2.DODECATEMORIA TABLE HOROSCOPE'!M16</f>
        <v>5</v>
      </c>
      <c r="AB16" s="231"/>
    </row>
    <row r="17" spans="2:35" ht="14.5" x14ac:dyDescent="0.35">
      <c r="E17" s="379"/>
      <c r="F17" s="379"/>
      <c r="G17" s="379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</row>
    <row r="18" spans="2:35" ht="19.5" x14ac:dyDescent="0.45">
      <c r="B18" s="380"/>
      <c r="C18" s="380"/>
      <c r="D18" s="381"/>
      <c r="E18" s="381"/>
      <c r="F18" s="381"/>
      <c r="G18" s="382"/>
      <c r="H18" s="383"/>
      <c r="I18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55"/>
      <c r="Y18" s="55"/>
      <c r="Z18" s="19"/>
      <c r="AA18"/>
      <c r="AH18" s="124"/>
      <c r="AI18"/>
    </row>
    <row r="19" spans="2:35" ht="14.5" x14ac:dyDescent="0.35">
      <c r="B19" s="384"/>
      <c r="C19" s="384"/>
      <c r="D19" s="385"/>
      <c r="E19" s="385"/>
      <c r="F19" s="385"/>
      <c r="G19" s="386"/>
      <c r="H19" s="387"/>
      <c r="I19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55"/>
      <c r="Y19" s="55"/>
      <c r="Z19" s="19"/>
      <c r="AA19"/>
      <c r="AH19" s="124"/>
      <c r="AI19"/>
    </row>
    <row r="20" spans="2:35" ht="14.5" x14ac:dyDescent="0.35">
      <c r="B20" s="120"/>
      <c r="D20" s="379"/>
      <c r="E20" s="379"/>
      <c r="F20" s="379"/>
      <c r="G20" s="121"/>
      <c r="H20" s="388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55"/>
      <c r="Y20" s="55"/>
      <c r="Z20" s="19"/>
      <c r="AA20"/>
      <c r="AH20" s="124"/>
      <c r="AI20"/>
    </row>
    <row r="21" spans="2:35" ht="14.5" x14ac:dyDescent="0.35">
      <c r="H21" s="68"/>
      <c r="I21" s="122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</row>
    <row r="22" spans="2:35" ht="15.75" customHeight="1" x14ac:dyDescent="0.35"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</row>
    <row r="23" spans="2:35" ht="15.75" customHeight="1" x14ac:dyDescent="0.35"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</row>
    <row r="24" spans="2:35" ht="15.75" customHeight="1" x14ac:dyDescent="0.35"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</row>
    <row r="25" spans="2:35" ht="15.75" customHeight="1" x14ac:dyDescent="0.35"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</row>
    <row r="26" spans="2:35" ht="15.75" customHeight="1" x14ac:dyDescent="0.35"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</row>
    <row r="27" spans="2:35" ht="15.75" customHeight="1" x14ac:dyDescent="0.35"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</row>
    <row r="28" spans="2:35" ht="15.75" customHeight="1" x14ac:dyDescent="0.35"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</row>
    <row r="29" spans="2:35" ht="15.75" customHeight="1" x14ac:dyDescent="0.35"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</row>
    <row r="30" spans="2:35" ht="15.75" customHeight="1" x14ac:dyDescent="0.35"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</row>
    <row r="31" spans="2:35" ht="15.75" customHeight="1" x14ac:dyDescent="0.35"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</row>
    <row r="32" spans="2:35" ht="15.75" customHeight="1" x14ac:dyDescent="0.35"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</row>
    <row r="33" spans="10:25" ht="15.75" customHeight="1" x14ac:dyDescent="0.35"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</row>
    <row r="34" spans="10:25" ht="15.75" customHeight="1" x14ac:dyDescent="0.35"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</row>
    <row r="35" spans="10:25" ht="15.75" customHeight="1" x14ac:dyDescent="0.35"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</row>
    <row r="36" spans="10:25" ht="15.75" customHeight="1" x14ac:dyDescent="0.35"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</row>
    <row r="37" spans="10:25" ht="15.75" customHeight="1" x14ac:dyDescent="0.35"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</row>
    <row r="38" spans="10:25" ht="15.75" customHeight="1" x14ac:dyDescent="0.35"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</row>
    <row r="39" spans="10:25" ht="15.75" customHeight="1" x14ac:dyDescent="0.35"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</row>
    <row r="40" spans="10:25" ht="15.75" customHeight="1" x14ac:dyDescent="0.35"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</row>
    <row r="41" spans="10:25" ht="15.75" customHeight="1" x14ac:dyDescent="0.35"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</row>
    <row r="42" spans="10:25" ht="15.75" customHeight="1" x14ac:dyDescent="0.35"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</row>
    <row r="43" spans="10:25" ht="15.75" customHeight="1" x14ac:dyDescent="0.35"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</row>
    <row r="44" spans="10:25" ht="15.75" customHeight="1" x14ac:dyDescent="0.35">
      <c r="J44" s="121"/>
      <c r="K44" s="121"/>
      <c r="L44" s="121"/>
      <c r="M44" s="121"/>
      <c r="N44" s="121"/>
      <c r="O44" s="121"/>
      <c r="P44" s="121"/>
      <c r="Q44" s="121"/>
      <c r="R44" s="121"/>
      <c r="S44" s="121"/>
      <c r="T44" s="121"/>
      <c r="U44" s="121"/>
      <c r="V44" s="121"/>
      <c r="W44" s="121"/>
      <c r="X44" s="121"/>
      <c r="Y44" s="121"/>
    </row>
    <row r="45" spans="10:25" ht="15.75" customHeight="1" x14ac:dyDescent="0.35"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</row>
    <row r="46" spans="10:25" ht="15.75" customHeight="1" x14ac:dyDescent="0.35">
      <c r="J46" s="121"/>
      <c r="K46" s="121"/>
      <c r="L46" s="121"/>
      <c r="M46" s="121"/>
      <c r="N46" s="121"/>
      <c r="O46" s="121"/>
      <c r="P46" s="121"/>
      <c r="Q46" s="121"/>
      <c r="R46" s="121"/>
      <c r="S46" s="121"/>
      <c r="T46" s="121"/>
      <c r="U46" s="121"/>
      <c r="V46" s="121"/>
      <c r="W46" s="121"/>
      <c r="X46" s="121"/>
      <c r="Y46" s="121"/>
    </row>
    <row r="47" spans="10:25" ht="15.75" customHeight="1" x14ac:dyDescent="0.35"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</row>
    <row r="48" spans="10:25" ht="15.75" customHeight="1" x14ac:dyDescent="0.35"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</row>
    <row r="49" spans="10:25" ht="15.75" customHeight="1" x14ac:dyDescent="0.35"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</row>
    <row r="50" spans="10:25" ht="15.75" customHeight="1" x14ac:dyDescent="0.35"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</row>
    <row r="51" spans="10:25" ht="15.75" customHeight="1" x14ac:dyDescent="0.35"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</row>
    <row r="52" spans="10:25" ht="15.75" customHeight="1" x14ac:dyDescent="0.35"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</row>
    <row r="53" spans="10:25" ht="15.75" customHeight="1" x14ac:dyDescent="0.35"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</row>
    <row r="54" spans="10:25" ht="15.75" customHeight="1" x14ac:dyDescent="0.35"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</row>
    <row r="55" spans="10:25" ht="15.75" customHeight="1" x14ac:dyDescent="0.35"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</row>
    <row r="56" spans="10:25" ht="15.75" customHeight="1" x14ac:dyDescent="0.35">
      <c r="J56" s="121"/>
      <c r="K56" s="121"/>
      <c r="L56" s="121"/>
      <c r="M56" s="121"/>
      <c r="N56" s="121"/>
      <c r="O56" s="121"/>
      <c r="P56" s="121"/>
      <c r="Q56" s="121"/>
      <c r="R56" s="121"/>
      <c r="S56" s="121"/>
      <c r="T56" s="121"/>
      <c r="U56" s="121"/>
      <c r="V56" s="121"/>
      <c r="W56" s="121"/>
      <c r="X56" s="121"/>
      <c r="Y56" s="121"/>
    </row>
    <row r="57" spans="10:25" ht="15.75" customHeight="1" x14ac:dyDescent="0.35"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</row>
    <row r="58" spans="10:25" ht="15.75" customHeight="1" x14ac:dyDescent="0.35">
      <c r="J58" s="121"/>
      <c r="K58" s="121"/>
      <c r="L58" s="121"/>
      <c r="M58" s="121"/>
      <c r="N58" s="121"/>
      <c r="O58" s="121"/>
      <c r="P58" s="121"/>
      <c r="Q58" s="121"/>
      <c r="R58" s="121"/>
      <c r="S58" s="121"/>
      <c r="T58" s="121"/>
      <c r="U58" s="121"/>
      <c r="V58" s="121"/>
      <c r="W58" s="121"/>
      <c r="X58" s="121"/>
      <c r="Y58" s="121"/>
    </row>
    <row r="59" spans="10:25" ht="15.75" customHeight="1" x14ac:dyDescent="0.35"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</row>
    <row r="60" spans="10:25" ht="15.75" customHeight="1" x14ac:dyDescent="0.35">
      <c r="J60" s="121"/>
      <c r="K60" s="121"/>
      <c r="L60" s="121"/>
      <c r="M60" s="121"/>
      <c r="N60" s="121"/>
      <c r="O60" s="121"/>
      <c r="P60" s="121"/>
      <c r="Q60" s="121"/>
      <c r="R60" s="121"/>
      <c r="S60" s="121"/>
      <c r="T60" s="121"/>
      <c r="U60" s="121"/>
      <c r="V60" s="121"/>
      <c r="W60" s="121"/>
      <c r="X60" s="121"/>
      <c r="Y60" s="121"/>
    </row>
    <row r="61" spans="10:25" ht="15.75" customHeight="1" x14ac:dyDescent="0.35">
      <c r="J61" s="121"/>
      <c r="K61" s="121"/>
      <c r="L61" s="121"/>
      <c r="M61" s="121"/>
      <c r="N61" s="121"/>
      <c r="O61" s="121"/>
      <c r="P61" s="121"/>
      <c r="Q61" s="121"/>
      <c r="R61" s="121"/>
      <c r="S61" s="121"/>
      <c r="T61" s="121"/>
      <c r="U61" s="121"/>
      <c r="V61" s="121"/>
      <c r="W61" s="121"/>
      <c r="X61" s="121"/>
      <c r="Y61" s="121"/>
    </row>
    <row r="62" spans="10:25" ht="15.75" customHeight="1" x14ac:dyDescent="0.35"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</row>
    <row r="63" spans="10:25" ht="15.75" customHeight="1" x14ac:dyDescent="0.35"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</row>
    <row r="64" spans="10:25" ht="15.75" customHeight="1" x14ac:dyDescent="0.35"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</row>
    <row r="65" spans="2:25" ht="15.75" customHeight="1" x14ac:dyDescent="0.35"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</row>
    <row r="66" spans="2:25" ht="15.75" customHeight="1" x14ac:dyDescent="0.35"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</row>
    <row r="67" spans="2:25" ht="15.75" customHeight="1" x14ac:dyDescent="0.35">
      <c r="J67" s="121"/>
      <c r="K67" s="121"/>
      <c r="L67" s="121"/>
      <c r="M67" s="121"/>
      <c r="N67" s="121"/>
      <c r="O67" s="121"/>
      <c r="P67" s="121"/>
      <c r="Q67" s="121"/>
      <c r="R67" s="121"/>
      <c r="S67" s="121"/>
      <c r="T67" s="121"/>
      <c r="U67" s="121"/>
      <c r="V67" s="121"/>
      <c r="W67" s="121"/>
      <c r="X67" s="121"/>
      <c r="Y67" s="121"/>
    </row>
    <row r="68" spans="2:25" ht="15.75" customHeight="1" x14ac:dyDescent="0.35">
      <c r="J68" s="121"/>
      <c r="K68" s="121"/>
      <c r="L68" s="121"/>
      <c r="M68" s="121"/>
      <c r="N68" s="121"/>
      <c r="O68" s="121"/>
      <c r="P68" s="121"/>
      <c r="Q68" s="121"/>
      <c r="R68" s="121"/>
      <c r="S68" s="121"/>
      <c r="T68" s="121"/>
      <c r="U68" s="121"/>
      <c r="V68" s="121"/>
      <c r="W68" s="121"/>
      <c r="X68" s="121"/>
      <c r="Y68" s="121"/>
    </row>
    <row r="69" spans="2:25" ht="15.75" customHeight="1" x14ac:dyDescent="0.35"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</row>
    <row r="70" spans="2:25" ht="15.75" customHeight="1" x14ac:dyDescent="0.35"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</row>
    <row r="71" spans="2:25" ht="15.75" customHeight="1" x14ac:dyDescent="0.35">
      <c r="J71" s="121"/>
      <c r="K71" s="121"/>
      <c r="L71" s="121"/>
      <c r="M71" s="121"/>
      <c r="N71" s="121"/>
      <c r="O71" s="121"/>
      <c r="P71" s="121"/>
      <c r="Q71" s="121"/>
      <c r="R71" s="121"/>
      <c r="S71" s="121"/>
      <c r="T71" s="121"/>
      <c r="U71" s="121"/>
      <c r="V71" s="121"/>
      <c r="W71" s="121"/>
      <c r="X71" s="121"/>
      <c r="Y71" s="121"/>
    </row>
    <row r="72" spans="2:25" ht="15.75" customHeight="1" x14ac:dyDescent="0.35">
      <c r="J72" s="121"/>
      <c r="K72" s="121"/>
      <c r="L72" s="121"/>
      <c r="M72" s="121"/>
      <c r="N72" s="121"/>
      <c r="O72" s="121"/>
      <c r="P72" s="121"/>
      <c r="Q72" s="121"/>
      <c r="R72" s="121"/>
      <c r="S72" s="121"/>
      <c r="T72" s="121"/>
      <c r="U72" s="121"/>
      <c r="V72" s="121"/>
      <c r="W72" s="121"/>
      <c r="X72" s="121"/>
      <c r="Y72" s="121"/>
    </row>
    <row r="73" spans="2:25" ht="15.75" customHeight="1" x14ac:dyDescent="0.35">
      <c r="J73" s="121"/>
      <c r="K73" s="121"/>
      <c r="L73" s="121"/>
      <c r="M73" s="121"/>
      <c r="N73" s="121"/>
      <c r="O73" s="121"/>
      <c r="P73" s="121"/>
      <c r="Q73" s="121"/>
      <c r="R73" s="121"/>
      <c r="S73" s="121"/>
      <c r="T73" s="121"/>
      <c r="U73" s="121"/>
      <c r="V73" s="121"/>
      <c r="W73" s="121"/>
      <c r="X73" s="121"/>
      <c r="Y73" s="121"/>
    </row>
    <row r="74" spans="2:25" ht="15.75" customHeight="1" x14ac:dyDescent="0.35">
      <c r="J74" s="121"/>
      <c r="K74" s="121"/>
      <c r="L74" s="121"/>
      <c r="M74" s="121"/>
      <c r="N74" s="121"/>
      <c r="O74" s="121"/>
      <c r="P74" s="121"/>
      <c r="Q74" s="121"/>
      <c r="R74" s="121"/>
      <c r="S74" s="121"/>
      <c r="T74" s="121"/>
      <c r="U74" s="121"/>
      <c r="V74" s="121"/>
      <c r="W74" s="121"/>
      <c r="X74" s="121"/>
      <c r="Y74" s="121"/>
    </row>
    <row r="75" spans="2:25" ht="15.75" customHeight="1" x14ac:dyDescent="0.35"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</row>
    <row r="76" spans="2:25" ht="15.75" customHeight="1" x14ac:dyDescent="0.35"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</row>
    <row r="77" spans="2:25" ht="15.75" customHeight="1" x14ac:dyDescent="0.35">
      <c r="J77" s="121"/>
      <c r="K77" s="121"/>
      <c r="L77" s="121"/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</row>
    <row r="78" spans="2:25" ht="15.75" customHeight="1" x14ac:dyDescent="0.35">
      <c r="J78" s="121"/>
      <c r="K78" s="121"/>
      <c r="L78" s="121"/>
      <c r="M78" s="121"/>
      <c r="N78" s="121"/>
      <c r="O78" s="121"/>
      <c r="P78" s="121"/>
      <c r="Q78" s="121"/>
      <c r="R78" s="121"/>
      <c r="S78" s="121"/>
      <c r="T78" s="121"/>
      <c r="U78" s="121"/>
      <c r="V78" s="121"/>
      <c r="W78" s="121"/>
      <c r="X78" s="121"/>
      <c r="Y78" s="121"/>
    </row>
    <row r="79" spans="2:25" ht="15.75" customHeight="1" x14ac:dyDescent="0.35">
      <c r="B79" s="162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</row>
    <row r="80" spans="2:25" ht="15.75" customHeight="1" x14ac:dyDescent="0.35">
      <c r="J80" s="121"/>
      <c r="K80" s="121"/>
      <c r="L80" s="121"/>
      <c r="M80" s="121"/>
      <c r="N80" s="121"/>
      <c r="O80" s="121"/>
      <c r="P80" s="121"/>
      <c r="Q80" s="121"/>
      <c r="R80" s="121"/>
      <c r="S80" s="121"/>
      <c r="T80" s="121"/>
      <c r="U80" s="121"/>
      <c r="V80" s="121"/>
      <c r="W80" s="121"/>
      <c r="X80" s="121"/>
      <c r="Y80" s="121"/>
    </row>
    <row r="81" spans="10:25" ht="15.75" customHeight="1" x14ac:dyDescent="0.35">
      <c r="J81" s="121"/>
      <c r="K81" s="121"/>
      <c r="L81" s="121"/>
      <c r="M81" s="121"/>
      <c r="N81" s="121"/>
      <c r="O81" s="121"/>
      <c r="P81" s="121"/>
      <c r="Q81" s="121"/>
      <c r="R81" s="121"/>
      <c r="S81" s="121"/>
      <c r="T81" s="121"/>
      <c r="U81" s="121"/>
      <c r="V81" s="121"/>
      <c r="W81" s="121"/>
      <c r="X81" s="121"/>
      <c r="Y81" s="121"/>
    </row>
    <row r="82" spans="10:25" ht="15.75" customHeight="1" x14ac:dyDescent="0.35">
      <c r="J82" s="121"/>
      <c r="K82" s="121"/>
      <c r="L82" s="121"/>
      <c r="M82" s="121"/>
      <c r="N82" s="121"/>
      <c r="O82" s="121"/>
      <c r="P82" s="121"/>
      <c r="Q82" s="121"/>
      <c r="R82" s="121"/>
      <c r="S82" s="121"/>
      <c r="T82" s="121"/>
      <c r="U82" s="121"/>
      <c r="V82" s="121"/>
      <c r="W82" s="121"/>
      <c r="X82" s="121"/>
      <c r="Y82" s="121"/>
    </row>
    <row r="83" spans="10:25" ht="15.75" customHeight="1" x14ac:dyDescent="0.35">
      <c r="J83" s="121"/>
      <c r="K83" s="121"/>
      <c r="L83" s="121"/>
      <c r="M83" s="121"/>
      <c r="N83" s="121"/>
      <c r="O83" s="121"/>
      <c r="P83" s="121"/>
      <c r="Q83" s="121"/>
      <c r="R83" s="121"/>
      <c r="S83" s="121"/>
      <c r="T83" s="121"/>
      <c r="U83" s="121"/>
      <c r="V83" s="121"/>
      <c r="W83" s="121"/>
      <c r="X83" s="121"/>
      <c r="Y83" s="121"/>
    </row>
    <row r="84" spans="10:25" ht="15.75" customHeight="1" x14ac:dyDescent="0.35">
      <c r="J84" s="121"/>
      <c r="K84" s="121"/>
      <c r="L84" s="121"/>
      <c r="M84" s="121"/>
      <c r="N84" s="121"/>
      <c r="O84" s="121"/>
      <c r="P84" s="121"/>
      <c r="Q84" s="121"/>
      <c r="R84" s="121"/>
      <c r="S84" s="121"/>
      <c r="T84" s="121"/>
      <c r="U84" s="121"/>
      <c r="V84" s="121"/>
      <c r="W84" s="121"/>
      <c r="X84" s="121"/>
      <c r="Y84" s="121"/>
    </row>
    <row r="85" spans="10:25" ht="15.75" customHeight="1" x14ac:dyDescent="0.35">
      <c r="J85" s="121"/>
      <c r="K85" s="121"/>
      <c r="L85" s="121"/>
      <c r="M85" s="121"/>
      <c r="N85" s="121"/>
      <c r="O85" s="121"/>
      <c r="P85" s="121"/>
      <c r="Q85" s="121"/>
      <c r="R85" s="121"/>
      <c r="S85" s="121"/>
      <c r="T85" s="121"/>
      <c r="U85" s="121"/>
      <c r="V85" s="121"/>
      <c r="W85" s="121"/>
      <c r="X85" s="121"/>
      <c r="Y85" s="121"/>
    </row>
    <row r="86" spans="10:25" ht="15.75" customHeight="1" x14ac:dyDescent="0.35">
      <c r="J86" s="121"/>
      <c r="K86" s="121"/>
      <c r="L86" s="121"/>
      <c r="M86" s="121"/>
      <c r="N86" s="121"/>
      <c r="O86" s="121"/>
      <c r="P86" s="121"/>
      <c r="Q86" s="121"/>
      <c r="R86" s="121"/>
      <c r="S86" s="121"/>
      <c r="T86" s="121"/>
      <c r="U86" s="121"/>
      <c r="V86" s="121"/>
      <c r="W86" s="121"/>
      <c r="X86" s="121"/>
      <c r="Y86" s="121"/>
    </row>
    <row r="87" spans="10:25" ht="15.75" customHeight="1" x14ac:dyDescent="0.35"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</row>
    <row r="88" spans="10:25" ht="15.75" customHeight="1" x14ac:dyDescent="0.35">
      <c r="J88" s="121"/>
      <c r="K88" s="121"/>
      <c r="L88" s="121"/>
      <c r="M88" s="121"/>
      <c r="N88" s="121"/>
      <c r="O88" s="121"/>
      <c r="P88" s="121"/>
      <c r="Q88" s="121"/>
      <c r="R88" s="121"/>
      <c r="S88" s="121"/>
      <c r="T88" s="121"/>
      <c r="U88" s="121"/>
      <c r="V88" s="121"/>
      <c r="W88" s="121"/>
      <c r="X88" s="121"/>
      <c r="Y88" s="121"/>
    </row>
    <row r="89" spans="10:25" ht="15.75" customHeight="1" x14ac:dyDescent="0.35"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</row>
    <row r="90" spans="10:25" ht="15.75" customHeight="1" x14ac:dyDescent="0.35">
      <c r="J90" s="121"/>
      <c r="K90" s="121"/>
      <c r="L90" s="121"/>
      <c r="M90" s="121"/>
      <c r="N90" s="121"/>
      <c r="O90" s="121"/>
      <c r="P90" s="121"/>
      <c r="Q90" s="121"/>
      <c r="R90" s="121"/>
      <c r="S90" s="121"/>
      <c r="T90" s="121"/>
      <c r="U90" s="121"/>
      <c r="V90" s="121"/>
      <c r="W90" s="121"/>
      <c r="X90" s="121"/>
      <c r="Y90" s="121"/>
    </row>
    <row r="91" spans="10:25" ht="15.75" customHeight="1" x14ac:dyDescent="0.35">
      <c r="J91" s="121"/>
      <c r="K91" s="121"/>
      <c r="L91" s="121"/>
      <c r="M91" s="121"/>
      <c r="N91" s="121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</row>
    <row r="92" spans="10:25" ht="15.75" customHeight="1" x14ac:dyDescent="0.35">
      <c r="J92" s="121"/>
      <c r="K92" s="121"/>
      <c r="L92" s="121"/>
      <c r="M92" s="121"/>
      <c r="N92" s="121"/>
      <c r="O92" s="121"/>
      <c r="P92" s="121"/>
      <c r="Q92" s="121"/>
      <c r="R92" s="121"/>
      <c r="S92" s="121"/>
      <c r="T92" s="121"/>
      <c r="U92" s="121"/>
      <c r="V92" s="121"/>
      <c r="W92" s="121"/>
      <c r="X92" s="121"/>
      <c r="Y92" s="121"/>
    </row>
    <row r="93" spans="10:25" ht="15.75" customHeight="1" x14ac:dyDescent="0.35">
      <c r="J93" s="121"/>
      <c r="K93" s="121"/>
      <c r="L93" s="121"/>
      <c r="M93" s="121"/>
      <c r="N93" s="121"/>
      <c r="O93" s="121"/>
      <c r="P93" s="121"/>
      <c r="Q93" s="121"/>
      <c r="R93" s="121"/>
      <c r="S93" s="121"/>
      <c r="T93" s="121"/>
      <c r="U93" s="121"/>
      <c r="V93" s="121"/>
      <c r="W93" s="121"/>
      <c r="X93" s="121"/>
      <c r="Y93" s="121"/>
    </row>
    <row r="94" spans="10:25" ht="15.75" customHeight="1" x14ac:dyDescent="0.35">
      <c r="J94" s="121"/>
      <c r="K94" s="121"/>
      <c r="L94" s="121"/>
      <c r="M94" s="121"/>
      <c r="N94" s="121"/>
      <c r="O94" s="121"/>
      <c r="P94" s="121"/>
      <c r="Q94" s="121"/>
      <c r="R94" s="121"/>
      <c r="S94" s="121"/>
      <c r="T94" s="121"/>
      <c r="U94" s="121"/>
      <c r="V94" s="121"/>
      <c r="W94" s="121"/>
      <c r="X94" s="121"/>
      <c r="Y94" s="121"/>
    </row>
    <row r="95" spans="10:25" ht="15.75" customHeight="1" x14ac:dyDescent="0.35">
      <c r="J95" s="121"/>
      <c r="K95" s="121"/>
      <c r="L95" s="121"/>
      <c r="M95" s="121"/>
      <c r="N95" s="121"/>
      <c r="O95" s="121"/>
      <c r="P95" s="121"/>
      <c r="Q95" s="121"/>
      <c r="R95" s="121"/>
      <c r="S95" s="121"/>
      <c r="T95" s="121"/>
      <c r="U95" s="121"/>
      <c r="V95" s="121"/>
      <c r="W95" s="121"/>
      <c r="X95" s="121"/>
      <c r="Y95" s="121"/>
    </row>
    <row r="96" spans="10:25" ht="15.75" customHeight="1" x14ac:dyDescent="0.35">
      <c r="J96" s="121"/>
      <c r="K96" s="121"/>
      <c r="L96" s="121"/>
      <c r="M96" s="121"/>
      <c r="N96" s="121"/>
      <c r="O96" s="121"/>
      <c r="P96" s="121"/>
      <c r="Q96" s="121"/>
      <c r="R96" s="121"/>
      <c r="S96" s="121"/>
      <c r="T96" s="121"/>
      <c r="U96" s="121"/>
      <c r="V96" s="121"/>
      <c r="W96" s="121"/>
      <c r="X96" s="121"/>
      <c r="Y96" s="121"/>
    </row>
    <row r="97" spans="10:25" ht="15.75" customHeight="1" x14ac:dyDescent="0.35">
      <c r="J97" s="121"/>
      <c r="K97" s="121"/>
      <c r="L97" s="121"/>
      <c r="M97" s="121"/>
      <c r="N97" s="121"/>
      <c r="O97" s="121"/>
      <c r="P97" s="121"/>
      <c r="Q97" s="121"/>
      <c r="R97" s="121"/>
      <c r="S97" s="121"/>
      <c r="T97" s="121"/>
      <c r="U97" s="121"/>
      <c r="V97" s="121"/>
      <c r="W97" s="121"/>
      <c r="X97" s="121"/>
      <c r="Y97" s="121"/>
    </row>
    <row r="98" spans="10:25" ht="15.75" customHeight="1" x14ac:dyDescent="0.35"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</row>
    <row r="99" spans="10:25" ht="15.75" customHeight="1" x14ac:dyDescent="0.35">
      <c r="J99" s="121"/>
      <c r="K99" s="121"/>
      <c r="L99" s="121"/>
      <c r="M99" s="121"/>
      <c r="N99" s="121"/>
      <c r="O99" s="121"/>
      <c r="P99" s="121"/>
      <c r="Q99" s="121"/>
      <c r="R99" s="121"/>
      <c r="S99" s="121"/>
      <c r="T99" s="121"/>
      <c r="U99" s="121"/>
      <c r="V99" s="121"/>
      <c r="W99" s="121"/>
      <c r="X99" s="121"/>
      <c r="Y99" s="121"/>
    </row>
    <row r="100" spans="10:25" ht="15.75" customHeight="1" x14ac:dyDescent="0.35">
      <c r="J100" s="121"/>
      <c r="K100" s="121"/>
      <c r="L100" s="121"/>
      <c r="M100" s="121"/>
      <c r="N100" s="121"/>
      <c r="O100" s="121"/>
      <c r="P100" s="121"/>
      <c r="Q100" s="121"/>
      <c r="R100" s="121"/>
      <c r="S100" s="121"/>
      <c r="T100" s="121"/>
      <c r="U100" s="121"/>
      <c r="V100" s="121"/>
      <c r="W100" s="121"/>
      <c r="X100" s="121"/>
      <c r="Y100" s="121"/>
    </row>
    <row r="101" spans="10:25" ht="15.75" customHeight="1" x14ac:dyDescent="0.35">
      <c r="J101" s="121"/>
      <c r="K101" s="121"/>
      <c r="L101" s="121"/>
      <c r="M101" s="121"/>
      <c r="N101" s="121"/>
      <c r="O101" s="121"/>
      <c r="P101" s="121"/>
      <c r="Q101" s="121"/>
      <c r="R101" s="121"/>
      <c r="S101" s="121"/>
      <c r="T101" s="121"/>
      <c r="U101" s="121"/>
      <c r="V101" s="121"/>
      <c r="W101" s="121"/>
      <c r="X101" s="121"/>
      <c r="Y101" s="121"/>
    </row>
    <row r="102" spans="10:25" ht="15.75" customHeight="1" x14ac:dyDescent="0.35"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1"/>
      <c r="Y102" s="121"/>
    </row>
    <row r="103" spans="10:25" ht="15.75" customHeight="1" x14ac:dyDescent="0.35">
      <c r="J103" s="121"/>
      <c r="K103" s="121"/>
      <c r="L103" s="121"/>
      <c r="M103" s="121"/>
      <c r="N103" s="121"/>
      <c r="O103" s="121"/>
      <c r="P103" s="121"/>
      <c r="Q103" s="121"/>
      <c r="R103" s="121"/>
      <c r="S103" s="121"/>
      <c r="T103" s="121"/>
      <c r="U103" s="121"/>
      <c r="V103" s="121"/>
      <c r="W103" s="121"/>
      <c r="X103" s="121"/>
      <c r="Y103" s="121"/>
    </row>
    <row r="104" spans="10:25" ht="15.75" customHeight="1" x14ac:dyDescent="0.35">
      <c r="J104" s="121"/>
      <c r="K104" s="121"/>
      <c r="L104" s="121"/>
      <c r="M104" s="121"/>
      <c r="N104" s="121"/>
      <c r="O104" s="121"/>
      <c r="P104" s="121"/>
      <c r="Q104" s="121"/>
      <c r="R104" s="121"/>
      <c r="S104" s="121"/>
      <c r="T104" s="121"/>
      <c r="U104" s="121"/>
      <c r="V104" s="121"/>
      <c r="W104" s="121"/>
      <c r="X104" s="121"/>
      <c r="Y104" s="121"/>
    </row>
    <row r="105" spans="10:25" ht="15.75" customHeight="1" x14ac:dyDescent="0.35">
      <c r="J105" s="121"/>
      <c r="K105" s="121"/>
      <c r="L105" s="121"/>
      <c r="M105" s="121"/>
      <c r="N105" s="121"/>
      <c r="O105" s="121"/>
      <c r="P105" s="121"/>
      <c r="Q105" s="121"/>
      <c r="R105" s="121"/>
      <c r="S105" s="121"/>
      <c r="T105" s="121"/>
      <c r="U105" s="121"/>
      <c r="V105" s="121"/>
      <c r="W105" s="121"/>
      <c r="X105" s="121"/>
      <c r="Y105" s="121"/>
    </row>
    <row r="106" spans="10:25" ht="15.75" customHeight="1" x14ac:dyDescent="0.35">
      <c r="J106" s="121"/>
      <c r="K106" s="121"/>
      <c r="L106" s="121"/>
      <c r="M106" s="121"/>
      <c r="N106" s="121"/>
      <c r="O106" s="121"/>
      <c r="P106" s="121"/>
      <c r="Q106" s="121"/>
      <c r="R106" s="121"/>
      <c r="S106" s="121"/>
      <c r="T106" s="121"/>
      <c r="U106" s="121"/>
      <c r="V106" s="121"/>
      <c r="W106" s="121"/>
      <c r="X106" s="121"/>
      <c r="Y106" s="121"/>
    </row>
    <row r="107" spans="10:25" ht="15.75" customHeight="1" x14ac:dyDescent="0.35">
      <c r="J107" s="121"/>
      <c r="K107" s="121"/>
      <c r="L107" s="121"/>
      <c r="M107" s="121"/>
      <c r="N107" s="121"/>
      <c r="O107" s="121"/>
      <c r="P107" s="121"/>
      <c r="Q107" s="121"/>
      <c r="R107" s="121"/>
      <c r="S107" s="121"/>
      <c r="T107" s="121"/>
      <c r="U107" s="121"/>
      <c r="V107" s="121"/>
      <c r="W107" s="121"/>
      <c r="X107" s="121"/>
      <c r="Y107" s="121"/>
    </row>
    <row r="108" spans="10:25" ht="15.75" customHeight="1" x14ac:dyDescent="0.35"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</row>
    <row r="109" spans="10:25" ht="15.75" customHeight="1" x14ac:dyDescent="0.35">
      <c r="J109" s="121"/>
      <c r="K109" s="121"/>
      <c r="L109" s="121"/>
      <c r="M109" s="121"/>
      <c r="N109" s="121"/>
      <c r="O109" s="121"/>
      <c r="P109" s="121"/>
      <c r="Q109" s="121"/>
      <c r="R109" s="121"/>
      <c r="S109" s="121"/>
      <c r="T109" s="121"/>
      <c r="U109" s="121"/>
      <c r="V109" s="121"/>
      <c r="W109" s="121"/>
      <c r="X109" s="121"/>
      <c r="Y109" s="121"/>
    </row>
    <row r="110" spans="10:25" ht="15.75" customHeight="1" x14ac:dyDescent="0.35">
      <c r="J110" s="121"/>
      <c r="K110" s="121"/>
      <c r="L110" s="121"/>
      <c r="M110" s="121"/>
      <c r="N110" s="121"/>
      <c r="O110" s="121"/>
      <c r="P110" s="121"/>
      <c r="Q110" s="121"/>
      <c r="R110" s="121"/>
      <c r="S110" s="121"/>
      <c r="T110" s="121"/>
      <c r="U110" s="121"/>
      <c r="V110" s="121"/>
      <c r="W110" s="121"/>
      <c r="X110" s="121"/>
      <c r="Y110" s="121"/>
    </row>
    <row r="111" spans="10:25" ht="15.75" customHeight="1" x14ac:dyDescent="0.35">
      <c r="J111" s="121"/>
      <c r="K111" s="121"/>
      <c r="L111" s="121"/>
      <c r="M111" s="121"/>
      <c r="N111" s="121"/>
      <c r="O111" s="121"/>
      <c r="P111" s="121"/>
      <c r="Q111" s="121"/>
      <c r="R111" s="121"/>
      <c r="S111" s="121"/>
      <c r="T111" s="121"/>
      <c r="U111" s="121"/>
      <c r="V111" s="121"/>
      <c r="W111" s="121"/>
      <c r="X111" s="121"/>
      <c r="Y111" s="121"/>
    </row>
    <row r="112" spans="10:25" ht="15.75" customHeight="1" x14ac:dyDescent="0.35">
      <c r="J112" s="121"/>
      <c r="K112" s="121"/>
      <c r="L112" s="121"/>
      <c r="M112" s="121"/>
      <c r="N112" s="121"/>
      <c r="O112" s="121"/>
      <c r="P112" s="121"/>
      <c r="Q112" s="121"/>
      <c r="R112" s="121"/>
      <c r="S112" s="121"/>
      <c r="T112" s="121"/>
      <c r="U112" s="121"/>
      <c r="V112" s="121"/>
      <c r="W112" s="121"/>
      <c r="X112" s="121"/>
      <c r="Y112" s="121"/>
    </row>
    <row r="113" spans="10:25" ht="15.75" customHeight="1" x14ac:dyDescent="0.35">
      <c r="J113" s="121"/>
      <c r="K113" s="121"/>
      <c r="L113" s="121"/>
      <c r="M113" s="121"/>
      <c r="N113" s="121"/>
      <c r="O113" s="121"/>
      <c r="P113" s="121"/>
      <c r="Q113" s="121"/>
      <c r="R113" s="121"/>
      <c r="S113" s="121"/>
      <c r="T113" s="121"/>
      <c r="U113" s="121"/>
      <c r="V113" s="121"/>
      <c r="W113" s="121"/>
      <c r="X113" s="121"/>
      <c r="Y113" s="121"/>
    </row>
    <row r="114" spans="10:25" ht="15.75" customHeight="1" x14ac:dyDescent="0.35">
      <c r="J114" s="121"/>
      <c r="K114" s="121"/>
      <c r="L114" s="121"/>
      <c r="M114" s="121"/>
      <c r="N114" s="121"/>
      <c r="O114" s="121"/>
      <c r="P114" s="121"/>
      <c r="Q114" s="121"/>
      <c r="R114" s="121"/>
      <c r="S114" s="121"/>
      <c r="T114" s="121"/>
      <c r="U114" s="121"/>
      <c r="V114" s="121"/>
      <c r="W114" s="121"/>
      <c r="X114" s="121"/>
      <c r="Y114" s="121"/>
    </row>
    <row r="115" spans="10:25" ht="15.75" customHeight="1" x14ac:dyDescent="0.35">
      <c r="J115" s="121"/>
      <c r="K115" s="121"/>
      <c r="L115" s="121"/>
      <c r="M115" s="121"/>
      <c r="N115" s="121"/>
      <c r="O115" s="121"/>
      <c r="P115" s="121"/>
      <c r="Q115" s="121"/>
      <c r="R115" s="121"/>
      <c r="S115" s="121"/>
      <c r="T115" s="121"/>
      <c r="U115" s="121"/>
      <c r="V115" s="121"/>
      <c r="W115" s="121"/>
      <c r="X115" s="121"/>
      <c r="Y115" s="121"/>
    </row>
    <row r="116" spans="10:25" ht="15.75" customHeight="1" x14ac:dyDescent="0.35">
      <c r="J116" s="121"/>
      <c r="K116" s="121"/>
      <c r="L116" s="121"/>
      <c r="M116" s="121"/>
      <c r="N116" s="121"/>
      <c r="O116" s="121"/>
      <c r="P116" s="121"/>
      <c r="Q116" s="121"/>
      <c r="R116" s="121"/>
      <c r="S116" s="121"/>
      <c r="T116" s="121"/>
      <c r="U116" s="121"/>
      <c r="V116" s="121"/>
      <c r="W116" s="121"/>
      <c r="X116" s="121"/>
      <c r="Y116" s="121"/>
    </row>
    <row r="117" spans="10:25" ht="15.75" customHeight="1" x14ac:dyDescent="0.35">
      <c r="J117" s="121"/>
      <c r="K117" s="121"/>
      <c r="L117" s="121"/>
      <c r="M117" s="121"/>
      <c r="N117" s="121"/>
      <c r="O117" s="121"/>
      <c r="P117" s="121"/>
      <c r="Q117" s="121"/>
      <c r="R117" s="121"/>
      <c r="S117" s="121"/>
      <c r="T117" s="121"/>
      <c r="U117" s="121"/>
      <c r="V117" s="121"/>
      <c r="W117" s="121"/>
      <c r="X117" s="121"/>
      <c r="Y117" s="121"/>
    </row>
    <row r="118" spans="10:25" ht="15.75" customHeight="1" x14ac:dyDescent="0.35"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</row>
    <row r="119" spans="10:25" ht="15.75" customHeight="1" x14ac:dyDescent="0.35">
      <c r="J119" s="121"/>
      <c r="K119" s="121"/>
      <c r="L119" s="121"/>
      <c r="M119" s="121"/>
      <c r="N119" s="121"/>
      <c r="O119" s="121"/>
      <c r="P119" s="121"/>
      <c r="Q119" s="121"/>
      <c r="R119" s="121"/>
      <c r="S119" s="121"/>
      <c r="T119" s="121"/>
      <c r="U119" s="121"/>
      <c r="V119" s="121"/>
      <c r="W119" s="121"/>
      <c r="X119" s="121"/>
      <c r="Y119" s="121"/>
    </row>
    <row r="120" spans="10:25" ht="15.75" customHeight="1" x14ac:dyDescent="0.35">
      <c r="J120" s="121"/>
      <c r="K120" s="121"/>
      <c r="L120" s="121"/>
      <c r="M120" s="121"/>
      <c r="N120" s="121"/>
      <c r="O120" s="121"/>
      <c r="P120" s="121"/>
      <c r="Q120" s="121"/>
      <c r="R120" s="121"/>
      <c r="S120" s="121"/>
      <c r="T120" s="121"/>
      <c r="U120" s="121"/>
      <c r="V120" s="121"/>
      <c r="W120" s="121"/>
      <c r="X120" s="121"/>
      <c r="Y120" s="121"/>
    </row>
    <row r="121" spans="10:25" ht="15.75" customHeight="1" x14ac:dyDescent="0.35">
      <c r="J121" s="121"/>
      <c r="K121" s="121"/>
      <c r="L121" s="121"/>
      <c r="M121" s="121"/>
      <c r="N121" s="121"/>
      <c r="O121" s="121"/>
      <c r="P121" s="121"/>
      <c r="Q121" s="121"/>
      <c r="R121" s="121"/>
      <c r="S121" s="121"/>
      <c r="T121" s="121"/>
      <c r="U121" s="121"/>
      <c r="V121" s="121"/>
      <c r="W121" s="121"/>
      <c r="X121" s="121"/>
      <c r="Y121" s="121"/>
    </row>
    <row r="122" spans="10:25" ht="15.75" customHeight="1" x14ac:dyDescent="0.35">
      <c r="J122" s="121"/>
      <c r="K122" s="121"/>
      <c r="L122" s="121"/>
      <c r="M122" s="121"/>
      <c r="N122" s="121"/>
      <c r="O122" s="121"/>
      <c r="P122" s="121"/>
      <c r="Q122" s="121"/>
      <c r="R122" s="121"/>
      <c r="S122" s="121"/>
      <c r="T122" s="121"/>
      <c r="U122" s="121"/>
      <c r="V122" s="121"/>
      <c r="W122" s="121"/>
      <c r="X122" s="121"/>
      <c r="Y122" s="121"/>
    </row>
    <row r="123" spans="10:25" ht="15.75" customHeight="1" x14ac:dyDescent="0.35">
      <c r="J123" s="121"/>
      <c r="K123" s="121"/>
      <c r="L123" s="121"/>
      <c r="M123" s="121"/>
      <c r="N123" s="121"/>
      <c r="O123" s="121"/>
      <c r="P123" s="121"/>
      <c r="Q123" s="121"/>
      <c r="R123" s="121"/>
      <c r="S123" s="121"/>
      <c r="T123" s="121"/>
      <c r="U123" s="121"/>
      <c r="V123" s="121"/>
      <c r="W123" s="121"/>
      <c r="X123" s="121"/>
      <c r="Y123" s="121"/>
    </row>
    <row r="124" spans="10:25" ht="15.75" customHeight="1" x14ac:dyDescent="0.35">
      <c r="J124" s="121"/>
      <c r="K124" s="121"/>
      <c r="L124" s="121"/>
      <c r="M124" s="121"/>
      <c r="N124" s="121"/>
      <c r="O124" s="121"/>
      <c r="P124" s="121"/>
      <c r="Q124" s="121"/>
      <c r="R124" s="121"/>
      <c r="S124" s="121"/>
      <c r="T124" s="121"/>
      <c r="U124" s="121"/>
      <c r="V124" s="121"/>
      <c r="W124" s="121"/>
      <c r="X124" s="121"/>
      <c r="Y124" s="121"/>
    </row>
    <row r="125" spans="10:25" ht="15.75" customHeight="1" x14ac:dyDescent="0.35">
      <c r="J125" s="121"/>
      <c r="K125" s="121"/>
      <c r="L125" s="121"/>
      <c r="M125" s="121"/>
      <c r="N125" s="121"/>
      <c r="O125" s="121"/>
      <c r="P125" s="121"/>
      <c r="Q125" s="121"/>
      <c r="R125" s="121"/>
      <c r="S125" s="121"/>
      <c r="T125" s="121"/>
      <c r="U125" s="121"/>
      <c r="V125" s="121"/>
      <c r="W125" s="121"/>
      <c r="X125" s="121"/>
      <c r="Y125" s="121"/>
    </row>
    <row r="126" spans="10:25" ht="15.75" customHeight="1" x14ac:dyDescent="0.35">
      <c r="J126" s="121"/>
      <c r="K126" s="121"/>
      <c r="L126" s="121"/>
      <c r="M126" s="121"/>
      <c r="N126" s="121"/>
      <c r="O126" s="121"/>
      <c r="P126" s="121"/>
      <c r="Q126" s="121"/>
      <c r="R126" s="121"/>
      <c r="S126" s="121"/>
      <c r="T126" s="121"/>
      <c r="U126" s="121"/>
      <c r="V126" s="121"/>
      <c r="W126" s="121"/>
      <c r="X126" s="121"/>
      <c r="Y126" s="121"/>
    </row>
    <row r="127" spans="10:25" ht="15.75" customHeight="1" x14ac:dyDescent="0.35">
      <c r="J127" s="121"/>
      <c r="K127" s="121"/>
      <c r="L127" s="121"/>
      <c r="M127" s="121"/>
      <c r="N127" s="121"/>
      <c r="O127" s="121"/>
      <c r="P127" s="121"/>
      <c r="Q127" s="121"/>
      <c r="R127" s="121"/>
      <c r="S127" s="121"/>
      <c r="T127" s="121"/>
      <c r="U127" s="121"/>
      <c r="V127" s="121"/>
      <c r="W127" s="121"/>
      <c r="X127" s="121"/>
      <c r="Y127" s="121"/>
    </row>
    <row r="128" spans="10:25" ht="15.75" customHeight="1" x14ac:dyDescent="0.35">
      <c r="J128" s="121"/>
      <c r="K128" s="121"/>
      <c r="L128" s="121"/>
      <c r="M128" s="121"/>
      <c r="N128" s="121"/>
      <c r="O128" s="121"/>
      <c r="P128" s="121"/>
      <c r="Q128" s="121"/>
      <c r="R128" s="121"/>
      <c r="S128" s="121"/>
      <c r="T128" s="121"/>
      <c r="U128" s="121"/>
      <c r="V128" s="121"/>
      <c r="W128" s="121"/>
      <c r="X128" s="121"/>
      <c r="Y128" s="121"/>
    </row>
    <row r="129" spans="10:25" ht="15.75" customHeight="1" x14ac:dyDescent="0.35">
      <c r="J129" s="121"/>
      <c r="K129" s="121"/>
      <c r="L129" s="121"/>
      <c r="M129" s="121"/>
      <c r="N129" s="121"/>
      <c r="O129" s="121"/>
      <c r="P129" s="121"/>
      <c r="Q129" s="121"/>
      <c r="R129" s="121"/>
      <c r="S129" s="121"/>
      <c r="T129" s="121"/>
      <c r="U129" s="121"/>
      <c r="V129" s="121"/>
      <c r="W129" s="121"/>
      <c r="X129" s="121"/>
      <c r="Y129" s="121"/>
    </row>
    <row r="130" spans="10:25" ht="15.75" customHeight="1" x14ac:dyDescent="0.35">
      <c r="J130" s="121"/>
      <c r="K130" s="121"/>
      <c r="L130" s="121"/>
      <c r="M130" s="121"/>
      <c r="N130" s="121"/>
      <c r="O130" s="121"/>
      <c r="P130" s="121"/>
      <c r="Q130" s="121"/>
      <c r="R130" s="121"/>
      <c r="S130" s="121"/>
      <c r="T130" s="121"/>
      <c r="U130" s="121"/>
      <c r="V130" s="121"/>
      <c r="W130" s="121"/>
      <c r="X130" s="121"/>
      <c r="Y130" s="121"/>
    </row>
    <row r="131" spans="10:25" ht="15.75" customHeight="1" x14ac:dyDescent="0.35">
      <c r="J131" s="121"/>
      <c r="K131" s="121"/>
      <c r="L131" s="121"/>
      <c r="M131" s="121"/>
      <c r="N131" s="121"/>
      <c r="O131" s="121"/>
      <c r="P131" s="121"/>
      <c r="Q131" s="121"/>
      <c r="R131" s="121"/>
      <c r="S131" s="121"/>
      <c r="T131" s="121"/>
      <c r="U131" s="121"/>
      <c r="V131" s="121"/>
      <c r="W131" s="121"/>
      <c r="X131" s="121"/>
      <c r="Y131" s="121"/>
    </row>
    <row r="132" spans="10:25" ht="15.75" customHeight="1" x14ac:dyDescent="0.35">
      <c r="J132" s="121"/>
      <c r="K132" s="121"/>
      <c r="L132" s="121"/>
      <c r="M132" s="121"/>
      <c r="N132" s="121"/>
      <c r="O132" s="121"/>
      <c r="P132" s="121"/>
      <c r="Q132" s="121"/>
      <c r="R132" s="121"/>
      <c r="S132" s="121"/>
      <c r="T132" s="121"/>
      <c r="U132" s="121"/>
      <c r="V132" s="121"/>
      <c r="W132" s="121"/>
      <c r="X132" s="121"/>
      <c r="Y132" s="121"/>
    </row>
    <row r="133" spans="10:25" ht="15.75" customHeight="1" x14ac:dyDescent="0.35">
      <c r="J133" s="121"/>
      <c r="K133" s="121"/>
      <c r="L133" s="121"/>
      <c r="M133" s="121"/>
      <c r="N133" s="121"/>
      <c r="O133" s="121"/>
      <c r="P133" s="121"/>
      <c r="Q133" s="121"/>
      <c r="R133" s="121"/>
      <c r="S133" s="121"/>
      <c r="T133" s="121"/>
      <c r="U133" s="121"/>
      <c r="V133" s="121"/>
      <c r="W133" s="121"/>
      <c r="X133" s="121"/>
      <c r="Y133" s="121"/>
    </row>
    <row r="134" spans="10:25" ht="15.75" customHeight="1" x14ac:dyDescent="0.35">
      <c r="J134" s="121"/>
      <c r="K134" s="121"/>
      <c r="L134" s="121"/>
      <c r="M134" s="121"/>
      <c r="N134" s="121"/>
      <c r="O134" s="121"/>
      <c r="P134" s="121"/>
      <c r="Q134" s="121"/>
      <c r="R134" s="121"/>
      <c r="S134" s="121"/>
      <c r="T134" s="121"/>
      <c r="U134" s="121"/>
      <c r="V134" s="121"/>
      <c r="W134" s="121"/>
      <c r="X134" s="121"/>
      <c r="Y134" s="121"/>
    </row>
    <row r="135" spans="10:25" ht="15.75" customHeight="1" x14ac:dyDescent="0.35">
      <c r="J135" s="121"/>
      <c r="K135" s="121"/>
      <c r="L135" s="121"/>
      <c r="M135" s="121"/>
      <c r="N135" s="121"/>
      <c r="O135" s="121"/>
      <c r="P135" s="121"/>
      <c r="Q135" s="121"/>
      <c r="R135" s="121"/>
      <c r="S135" s="121"/>
      <c r="T135" s="121"/>
      <c r="U135" s="121"/>
      <c r="V135" s="121"/>
      <c r="W135" s="121"/>
      <c r="X135" s="121"/>
      <c r="Y135" s="121"/>
    </row>
    <row r="136" spans="10:25" ht="15.75" customHeight="1" x14ac:dyDescent="0.35">
      <c r="J136" s="121"/>
      <c r="K136" s="121"/>
      <c r="L136" s="121"/>
      <c r="M136" s="121"/>
      <c r="N136" s="121"/>
      <c r="O136" s="121"/>
      <c r="P136" s="121"/>
      <c r="Q136" s="121"/>
      <c r="R136" s="121"/>
      <c r="S136" s="121"/>
      <c r="T136" s="121"/>
      <c r="U136" s="121"/>
      <c r="V136" s="121"/>
      <c r="W136" s="121"/>
      <c r="X136" s="121"/>
      <c r="Y136" s="121"/>
    </row>
    <row r="137" spans="10:25" ht="15.75" customHeight="1" x14ac:dyDescent="0.35">
      <c r="J137" s="121"/>
      <c r="K137" s="121"/>
      <c r="L137" s="121"/>
      <c r="M137" s="121"/>
      <c r="N137" s="121"/>
      <c r="O137" s="121"/>
      <c r="P137" s="121"/>
      <c r="Q137" s="121"/>
      <c r="R137" s="121"/>
      <c r="S137" s="121"/>
      <c r="T137" s="121"/>
      <c r="U137" s="121"/>
      <c r="V137" s="121"/>
      <c r="W137" s="121"/>
      <c r="X137" s="121"/>
      <c r="Y137" s="121"/>
    </row>
    <row r="138" spans="10:25" ht="15.75" customHeight="1" x14ac:dyDescent="0.35">
      <c r="J138" s="121"/>
      <c r="K138" s="121"/>
      <c r="L138" s="121"/>
      <c r="M138" s="121"/>
      <c r="N138" s="121"/>
      <c r="O138" s="121"/>
      <c r="P138" s="121"/>
      <c r="Q138" s="121"/>
      <c r="R138" s="121"/>
      <c r="S138" s="121"/>
      <c r="T138" s="121"/>
      <c r="U138" s="121"/>
      <c r="V138" s="121"/>
      <c r="W138" s="121"/>
      <c r="X138" s="121"/>
      <c r="Y138" s="121"/>
    </row>
    <row r="139" spans="10:25" ht="15.75" customHeight="1" x14ac:dyDescent="0.35">
      <c r="J139" s="121"/>
      <c r="K139" s="121"/>
      <c r="L139" s="121"/>
      <c r="M139" s="121"/>
      <c r="N139" s="121"/>
      <c r="O139" s="121"/>
      <c r="P139" s="121"/>
      <c r="Q139" s="121"/>
      <c r="R139" s="121"/>
      <c r="S139" s="121"/>
      <c r="T139" s="121"/>
      <c r="U139" s="121"/>
      <c r="V139" s="121"/>
      <c r="W139" s="121"/>
      <c r="X139" s="121"/>
      <c r="Y139" s="121"/>
    </row>
    <row r="140" spans="10:25" ht="15.75" customHeight="1" x14ac:dyDescent="0.35">
      <c r="J140" s="121"/>
      <c r="K140" s="121"/>
      <c r="L140" s="121"/>
      <c r="M140" s="121"/>
      <c r="N140" s="121"/>
      <c r="O140" s="121"/>
      <c r="P140" s="121"/>
      <c r="Q140" s="121"/>
      <c r="R140" s="121"/>
      <c r="S140" s="121"/>
      <c r="T140" s="121"/>
      <c r="U140" s="121"/>
      <c r="V140" s="121"/>
      <c r="W140" s="121"/>
      <c r="X140" s="121"/>
      <c r="Y140" s="121"/>
    </row>
    <row r="141" spans="10:25" ht="15.75" customHeight="1" x14ac:dyDescent="0.35">
      <c r="J141" s="121"/>
      <c r="K141" s="121"/>
      <c r="L141" s="121"/>
      <c r="M141" s="121"/>
      <c r="N141" s="121"/>
      <c r="O141" s="121"/>
      <c r="P141" s="121"/>
      <c r="Q141" s="121"/>
      <c r="R141" s="121"/>
      <c r="S141" s="121"/>
      <c r="T141" s="121"/>
      <c r="U141" s="121"/>
      <c r="V141" s="121"/>
      <c r="W141" s="121"/>
      <c r="X141" s="121"/>
      <c r="Y141" s="121"/>
    </row>
    <row r="142" spans="10:25" ht="15.75" customHeight="1" x14ac:dyDescent="0.35">
      <c r="J142" s="121"/>
      <c r="K142" s="121"/>
      <c r="L142" s="121"/>
      <c r="M142" s="121"/>
      <c r="N142" s="121"/>
      <c r="O142" s="121"/>
      <c r="P142" s="121"/>
      <c r="Q142" s="121"/>
      <c r="R142" s="121"/>
      <c r="S142" s="121"/>
      <c r="T142" s="121"/>
      <c r="U142" s="121"/>
      <c r="V142" s="121"/>
      <c r="W142" s="121"/>
      <c r="X142" s="121"/>
      <c r="Y142" s="121"/>
    </row>
    <row r="143" spans="10:25" ht="15.75" customHeight="1" x14ac:dyDescent="0.35">
      <c r="J143" s="121"/>
      <c r="K143" s="121"/>
      <c r="L143" s="121"/>
      <c r="M143" s="121"/>
      <c r="N143" s="121"/>
      <c r="O143" s="121"/>
      <c r="P143" s="121"/>
      <c r="Q143" s="121"/>
      <c r="R143" s="121"/>
      <c r="S143" s="121"/>
      <c r="T143" s="121"/>
      <c r="U143" s="121"/>
      <c r="V143" s="121"/>
      <c r="W143" s="121"/>
      <c r="X143" s="121"/>
      <c r="Y143" s="121"/>
    </row>
    <row r="144" spans="10:25" ht="15.75" customHeight="1" x14ac:dyDescent="0.35">
      <c r="J144" s="121"/>
      <c r="K144" s="121"/>
      <c r="L144" s="121"/>
      <c r="M144" s="121"/>
      <c r="N144" s="121"/>
      <c r="O144" s="121"/>
      <c r="P144" s="121"/>
      <c r="Q144" s="121"/>
      <c r="R144" s="121"/>
      <c r="S144" s="121"/>
      <c r="T144" s="121"/>
      <c r="U144" s="121"/>
      <c r="V144" s="121"/>
      <c r="W144" s="121"/>
      <c r="X144" s="121"/>
      <c r="Y144" s="121"/>
    </row>
    <row r="145" spans="10:25" ht="15.75" customHeight="1" x14ac:dyDescent="0.35">
      <c r="J145" s="121"/>
      <c r="K145" s="121"/>
      <c r="L145" s="121"/>
      <c r="M145" s="121"/>
      <c r="N145" s="121"/>
      <c r="O145" s="121"/>
      <c r="P145" s="121"/>
      <c r="Q145" s="121"/>
      <c r="R145" s="121"/>
      <c r="S145" s="121"/>
      <c r="T145" s="121"/>
      <c r="U145" s="121"/>
      <c r="V145" s="121"/>
      <c r="W145" s="121"/>
      <c r="X145" s="121"/>
      <c r="Y145" s="121"/>
    </row>
    <row r="146" spans="10:25" ht="15.75" customHeight="1" x14ac:dyDescent="0.35"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</row>
    <row r="147" spans="10:25" ht="15.75" customHeight="1" x14ac:dyDescent="0.35">
      <c r="J147" s="121"/>
      <c r="K147" s="121"/>
      <c r="L147" s="121"/>
      <c r="M147" s="121"/>
      <c r="N147" s="121"/>
      <c r="O147" s="121"/>
      <c r="P147" s="121"/>
      <c r="Q147" s="121"/>
      <c r="R147" s="121"/>
      <c r="S147" s="121"/>
      <c r="T147" s="121"/>
      <c r="U147" s="121"/>
      <c r="V147" s="121"/>
      <c r="W147" s="121"/>
      <c r="X147" s="121"/>
      <c r="Y147" s="121"/>
    </row>
    <row r="148" spans="10:25" ht="15.75" customHeight="1" x14ac:dyDescent="0.35">
      <c r="J148" s="121"/>
      <c r="K148" s="121"/>
      <c r="L148" s="121"/>
      <c r="M148" s="121"/>
      <c r="N148" s="121"/>
      <c r="O148" s="121"/>
      <c r="P148" s="121"/>
      <c r="Q148" s="121"/>
      <c r="R148" s="121"/>
      <c r="S148" s="121"/>
      <c r="T148" s="121"/>
      <c r="U148" s="121"/>
      <c r="V148" s="121"/>
      <c r="W148" s="121"/>
      <c r="X148" s="121"/>
      <c r="Y148" s="121"/>
    </row>
    <row r="149" spans="10:25" ht="15.75" customHeight="1" x14ac:dyDescent="0.35">
      <c r="J149" s="121"/>
      <c r="K149" s="121"/>
      <c r="L149" s="121"/>
      <c r="M149" s="121"/>
      <c r="N149" s="121"/>
      <c r="O149" s="121"/>
      <c r="P149" s="121"/>
      <c r="Q149" s="121"/>
      <c r="R149" s="121"/>
      <c r="S149" s="121"/>
      <c r="T149" s="121"/>
      <c r="U149" s="121"/>
      <c r="V149" s="121"/>
      <c r="W149" s="121"/>
      <c r="X149" s="121"/>
      <c r="Y149" s="121"/>
    </row>
    <row r="150" spans="10:25" ht="15.75" customHeight="1" x14ac:dyDescent="0.35">
      <c r="J150" s="121"/>
      <c r="K150" s="121"/>
      <c r="L150" s="121"/>
      <c r="M150" s="121"/>
      <c r="N150" s="121"/>
      <c r="O150" s="121"/>
      <c r="P150" s="121"/>
      <c r="Q150" s="121"/>
      <c r="R150" s="121"/>
      <c r="S150" s="121"/>
      <c r="T150" s="121"/>
      <c r="U150" s="121"/>
      <c r="V150" s="121"/>
      <c r="W150" s="121"/>
      <c r="X150" s="121"/>
      <c r="Y150" s="121"/>
    </row>
    <row r="151" spans="10:25" ht="15.75" customHeight="1" x14ac:dyDescent="0.35">
      <c r="J151" s="121"/>
      <c r="K151" s="121"/>
      <c r="L151" s="121"/>
      <c r="M151" s="121"/>
      <c r="N151" s="121"/>
      <c r="O151" s="121"/>
      <c r="P151" s="121"/>
      <c r="Q151" s="121"/>
      <c r="R151" s="121"/>
      <c r="S151" s="121"/>
      <c r="T151" s="121"/>
      <c r="U151" s="121"/>
      <c r="V151" s="121"/>
      <c r="W151" s="121"/>
      <c r="X151" s="121"/>
      <c r="Y151" s="121"/>
    </row>
    <row r="152" spans="10:25" ht="15.75" customHeight="1" x14ac:dyDescent="0.35">
      <c r="J152" s="121"/>
      <c r="K152" s="121"/>
      <c r="L152" s="121"/>
      <c r="M152" s="121"/>
      <c r="N152" s="121"/>
      <c r="O152" s="121"/>
      <c r="P152" s="121"/>
      <c r="Q152" s="121"/>
      <c r="R152" s="121"/>
      <c r="S152" s="121"/>
      <c r="T152" s="121"/>
      <c r="U152" s="121"/>
      <c r="V152" s="121"/>
      <c r="W152" s="121"/>
      <c r="X152" s="121"/>
      <c r="Y152" s="121"/>
    </row>
    <row r="153" spans="10:25" ht="15.75" customHeight="1" x14ac:dyDescent="0.35">
      <c r="J153" s="121"/>
      <c r="K153" s="121"/>
      <c r="L153" s="121"/>
      <c r="M153" s="121"/>
      <c r="N153" s="121"/>
      <c r="O153" s="121"/>
      <c r="P153" s="121"/>
      <c r="Q153" s="121"/>
      <c r="R153" s="121"/>
      <c r="S153" s="121"/>
      <c r="T153" s="121"/>
      <c r="U153" s="121"/>
      <c r="V153" s="121"/>
      <c r="W153" s="121"/>
      <c r="X153" s="121"/>
      <c r="Y153" s="121"/>
    </row>
    <row r="154" spans="10:25" ht="15.75" customHeight="1" x14ac:dyDescent="0.35">
      <c r="J154" s="121"/>
      <c r="K154" s="121"/>
      <c r="L154" s="121"/>
      <c r="M154" s="121"/>
      <c r="N154" s="121"/>
      <c r="O154" s="121"/>
      <c r="P154" s="121"/>
      <c r="Q154" s="121"/>
      <c r="R154" s="121"/>
      <c r="S154" s="121"/>
      <c r="T154" s="121"/>
      <c r="U154" s="121"/>
      <c r="V154" s="121"/>
      <c r="W154" s="121"/>
      <c r="X154" s="121"/>
      <c r="Y154" s="121"/>
    </row>
    <row r="155" spans="10:25" ht="15.75" customHeight="1" x14ac:dyDescent="0.35">
      <c r="J155" s="121"/>
      <c r="K155" s="121"/>
      <c r="L155" s="121"/>
      <c r="M155" s="121"/>
      <c r="N155" s="121"/>
      <c r="O155" s="121"/>
      <c r="P155" s="121"/>
      <c r="Q155" s="121"/>
      <c r="R155" s="121"/>
      <c r="S155" s="121"/>
      <c r="T155" s="121"/>
      <c r="U155" s="121"/>
      <c r="V155" s="121"/>
      <c r="W155" s="121"/>
      <c r="X155" s="121"/>
      <c r="Y155" s="121"/>
    </row>
    <row r="156" spans="10:25" ht="15.75" customHeight="1" x14ac:dyDescent="0.35">
      <c r="J156" s="121"/>
      <c r="K156" s="121"/>
      <c r="L156" s="121"/>
      <c r="M156" s="121"/>
      <c r="N156" s="121"/>
      <c r="O156" s="121"/>
      <c r="P156" s="121"/>
      <c r="Q156" s="121"/>
      <c r="R156" s="121"/>
      <c r="S156" s="121"/>
      <c r="T156" s="121"/>
      <c r="U156" s="121"/>
      <c r="V156" s="121"/>
      <c r="W156" s="121"/>
      <c r="X156" s="121"/>
      <c r="Y156" s="121"/>
    </row>
    <row r="157" spans="10:25" ht="15.75" customHeight="1" x14ac:dyDescent="0.35">
      <c r="J157" s="121"/>
      <c r="K157" s="121"/>
      <c r="L157" s="121"/>
      <c r="M157" s="121"/>
      <c r="N157" s="121"/>
      <c r="O157" s="121"/>
      <c r="P157" s="121"/>
      <c r="Q157" s="121"/>
      <c r="R157" s="121"/>
      <c r="S157" s="121"/>
      <c r="T157" s="121"/>
      <c r="U157" s="121"/>
      <c r="V157" s="121"/>
      <c r="W157" s="121"/>
      <c r="X157" s="121"/>
      <c r="Y157" s="121"/>
    </row>
    <row r="158" spans="10:25" ht="15.75" customHeight="1" x14ac:dyDescent="0.35">
      <c r="J158" s="121"/>
      <c r="K158" s="121"/>
      <c r="L158" s="121"/>
      <c r="M158" s="121"/>
      <c r="N158" s="121"/>
      <c r="O158" s="121"/>
      <c r="P158" s="121"/>
      <c r="Q158" s="121"/>
      <c r="R158" s="121"/>
      <c r="S158" s="121"/>
      <c r="T158" s="121"/>
      <c r="U158" s="121"/>
      <c r="V158" s="121"/>
      <c r="W158" s="121"/>
      <c r="X158" s="121"/>
      <c r="Y158" s="121"/>
    </row>
    <row r="159" spans="10:25" ht="15.75" customHeight="1" x14ac:dyDescent="0.35">
      <c r="J159" s="121"/>
      <c r="K159" s="121"/>
      <c r="L159" s="121"/>
      <c r="M159" s="121"/>
      <c r="N159" s="121"/>
      <c r="O159" s="121"/>
      <c r="P159" s="121"/>
      <c r="Q159" s="121"/>
      <c r="R159" s="121"/>
      <c r="S159" s="121"/>
      <c r="T159" s="121"/>
      <c r="U159" s="121"/>
      <c r="V159" s="121"/>
      <c r="W159" s="121"/>
      <c r="X159" s="121"/>
      <c r="Y159" s="121"/>
    </row>
    <row r="160" spans="10:25" ht="15.75" customHeight="1" x14ac:dyDescent="0.35">
      <c r="J160" s="121"/>
      <c r="K160" s="121"/>
      <c r="L160" s="121"/>
      <c r="M160" s="121"/>
      <c r="N160" s="121"/>
      <c r="O160" s="121"/>
      <c r="P160" s="121"/>
      <c r="Q160" s="121"/>
      <c r="R160" s="121"/>
      <c r="S160" s="121"/>
      <c r="T160" s="121"/>
      <c r="U160" s="121"/>
      <c r="V160" s="121"/>
      <c r="W160" s="121"/>
      <c r="X160" s="121"/>
      <c r="Y160" s="121"/>
    </row>
    <row r="161" spans="10:25" ht="15.75" customHeight="1" x14ac:dyDescent="0.35">
      <c r="J161" s="121"/>
      <c r="K161" s="121"/>
      <c r="L161" s="121"/>
      <c r="M161" s="121"/>
      <c r="N161" s="121"/>
      <c r="O161" s="121"/>
      <c r="P161" s="121"/>
      <c r="Q161" s="121"/>
      <c r="R161" s="121"/>
      <c r="S161" s="121"/>
      <c r="T161" s="121"/>
      <c r="U161" s="121"/>
      <c r="V161" s="121"/>
      <c r="W161" s="121"/>
      <c r="X161" s="121"/>
      <c r="Y161" s="121"/>
    </row>
    <row r="162" spans="10:25" ht="15.75" customHeight="1" x14ac:dyDescent="0.35">
      <c r="J162" s="121"/>
      <c r="K162" s="121"/>
      <c r="L162" s="121"/>
      <c r="M162" s="121"/>
      <c r="N162" s="121"/>
      <c r="O162" s="121"/>
      <c r="P162" s="121"/>
      <c r="Q162" s="121"/>
      <c r="R162" s="121"/>
      <c r="S162" s="121"/>
      <c r="T162" s="121"/>
      <c r="U162" s="121"/>
      <c r="V162" s="121"/>
      <c r="W162" s="121"/>
      <c r="X162" s="121"/>
      <c r="Y162" s="121"/>
    </row>
    <row r="163" spans="10:25" ht="15.75" customHeight="1" x14ac:dyDescent="0.35">
      <c r="J163" s="121"/>
      <c r="K163" s="121"/>
      <c r="L163" s="121"/>
      <c r="M163" s="121"/>
      <c r="N163" s="121"/>
      <c r="O163" s="121"/>
      <c r="P163" s="121"/>
      <c r="Q163" s="121"/>
      <c r="R163" s="121"/>
      <c r="S163" s="121"/>
      <c r="T163" s="121"/>
      <c r="U163" s="121"/>
      <c r="V163" s="121"/>
      <c r="W163" s="121"/>
      <c r="X163" s="121"/>
      <c r="Y163" s="121"/>
    </row>
    <row r="164" spans="10:25" ht="15.75" customHeight="1" x14ac:dyDescent="0.35">
      <c r="J164" s="121"/>
      <c r="K164" s="121"/>
      <c r="L164" s="121"/>
      <c r="M164" s="121"/>
      <c r="N164" s="121"/>
      <c r="O164" s="121"/>
      <c r="P164" s="121"/>
      <c r="Q164" s="121"/>
      <c r="R164" s="121"/>
      <c r="S164" s="121"/>
      <c r="T164" s="121"/>
      <c r="U164" s="121"/>
      <c r="V164" s="121"/>
      <c r="W164" s="121"/>
      <c r="X164" s="121"/>
      <c r="Y164" s="121"/>
    </row>
    <row r="165" spans="10:25" ht="15.75" customHeight="1" x14ac:dyDescent="0.35">
      <c r="J165" s="121"/>
      <c r="K165" s="121"/>
      <c r="L165" s="121"/>
      <c r="M165" s="121"/>
      <c r="N165" s="121"/>
      <c r="O165" s="121"/>
      <c r="P165" s="121"/>
      <c r="Q165" s="121"/>
      <c r="R165" s="121"/>
      <c r="S165" s="121"/>
      <c r="T165" s="121"/>
      <c r="U165" s="121"/>
      <c r="V165" s="121"/>
      <c r="W165" s="121"/>
      <c r="X165" s="121"/>
      <c r="Y165" s="121"/>
    </row>
    <row r="166" spans="10:25" ht="15.75" customHeight="1" x14ac:dyDescent="0.35">
      <c r="J166" s="121"/>
      <c r="K166" s="121"/>
      <c r="L166" s="121"/>
      <c r="M166" s="121"/>
      <c r="N166" s="121"/>
      <c r="O166" s="121"/>
      <c r="P166" s="121"/>
      <c r="Q166" s="121"/>
      <c r="R166" s="121"/>
      <c r="S166" s="121"/>
      <c r="T166" s="121"/>
      <c r="U166" s="121"/>
      <c r="V166" s="121"/>
      <c r="W166" s="121"/>
      <c r="X166" s="121"/>
      <c r="Y166" s="121"/>
    </row>
    <row r="167" spans="10:25" ht="15.75" customHeight="1" x14ac:dyDescent="0.35">
      <c r="J167" s="121"/>
      <c r="K167" s="121"/>
      <c r="L167" s="121"/>
      <c r="M167" s="121"/>
      <c r="N167" s="121"/>
      <c r="O167" s="121"/>
      <c r="P167" s="121"/>
      <c r="Q167" s="121"/>
      <c r="R167" s="121"/>
      <c r="S167" s="121"/>
      <c r="T167" s="121"/>
      <c r="U167" s="121"/>
      <c r="V167" s="121"/>
      <c r="W167" s="121"/>
      <c r="X167" s="121"/>
      <c r="Y167" s="121"/>
    </row>
    <row r="168" spans="10:25" ht="15.75" customHeight="1" x14ac:dyDescent="0.35">
      <c r="J168" s="121"/>
      <c r="K168" s="121"/>
      <c r="L168" s="121"/>
      <c r="M168" s="121"/>
      <c r="N168" s="121"/>
      <c r="O168" s="121"/>
      <c r="P168" s="121"/>
      <c r="Q168" s="121"/>
      <c r="R168" s="121"/>
      <c r="S168" s="121"/>
      <c r="T168" s="121"/>
      <c r="U168" s="121"/>
      <c r="V168" s="121"/>
      <c r="W168" s="121"/>
      <c r="X168" s="121"/>
      <c r="Y168" s="121"/>
    </row>
    <row r="169" spans="10:25" ht="15.75" customHeight="1" x14ac:dyDescent="0.35">
      <c r="J169" s="121"/>
      <c r="K169" s="121"/>
      <c r="L169" s="121"/>
      <c r="M169" s="121"/>
      <c r="N169" s="121"/>
      <c r="O169" s="121"/>
      <c r="P169" s="121"/>
      <c r="Q169" s="121"/>
      <c r="R169" s="121"/>
      <c r="S169" s="121"/>
      <c r="T169" s="121"/>
      <c r="U169" s="121"/>
      <c r="V169" s="121"/>
      <c r="W169" s="121"/>
      <c r="X169" s="121"/>
      <c r="Y169" s="121"/>
    </row>
    <row r="170" spans="10:25" ht="15.75" customHeight="1" x14ac:dyDescent="0.35">
      <c r="J170" s="121"/>
      <c r="K170" s="121"/>
      <c r="L170" s="121"/>
      <c r="M170" s="121"/>
      <c r="N170" s="121"/>
      <c r="O170" s="121"/>
      <c r="P170" s="121"/>
      <c r="Q170" s="121"/>
      <c r="R170" s="121"/>
      <c r="S170" s="121"/>
      <c r="T170" s="121"/>
      <c r="U170" s="121"/>
      <c r="V170" s="121"/>
      <c r="W170" s="121"/>
      <c r="X170" s="121"/>
      <c r="Y170" s="121"/>
    </row>
    <row r="171" spans="10:25" ht="15.75" customHeight="1" x14ac:dyDescent="0.35">
      <c r="J171" s="121"/>
      <c r="K171" s="121"/>
      <c r="L171" s="121"/>
      <c r="M171" s="121"/>
      <c r="N171" s="121"/>
      <c r="O171" s="121"/>
      <c r="P171" s="121"/>
      <c r="Q171" s="121"/>
      <c r="R171" s="121"/>
      <c r="S171" s="121"/>
      <c r="T171" s="121"/>
      <c r="U171" s="121"/>
      <c r="V171" s="121"/>
      <c r="W171" s="121"/>
      <c r="X171" s="121"/>
      <c r="Y171" s="121"/>
    </row>
    <row r="172" spans="10:25" ht="15.75" customHeight="1" x14ac:dyDescent="0.35">
      <c r="J172" s="121"/>
      <c r="K172" s="121"/>
      <c r="L172" s="121"/>
      <c r="M172" s="121"/>
      <c r="N172" s="121"/>
      <c r="O172" s="121"/>
      <c r="P172" s="121"/>
      <c r="Q172" s="121"/>
      <c r="R172" s="121"/>
      <c r="S172" s="121"/>
      <c r="T172" s="121"/>
      <c r="U172" s="121"/>
      <c r="V172" s="121"/>
      <c r="W172" s="121"/>
      <c r="X172" s="121"/>
      <c r="Y172" s="121"/>
    </row>
    <row r="173" spans="10:25" ht="15.75" customHeight="1" x14ac:dyDescent="0.35">
      <c r="J173" s="121"/>
      <c r="K173" s="121"/>
      <c r="L173" s="121"/>
      <c r="M173" s="121"/>
      <c r="N173" s="121"/>
      <c r="O173" s="121"/>
      <c r="P173" s="121"/>
      <c r="Q173" s="121"/>
      <c r="R173" s="121"/>
      <c r="S173" s="121"/>
      <c r="T173" s="121"/>
      <c r="U173" s="121"/>
      <c r="V173" s="121"/>
      <c r="W173" s="121"/>
      <c r="X173" s="121"/>
      <c r="Y173" s="121"/>
    </row>
    <row r="174" spans="10:25" ht="15.75" customHeight="1" x14ac:dyDescent="0.35">
      <c r="J174" s="121"/>
      <c r="K174" s="121"/>
      <c r="L174" s="121"/>
      <c r="M174" s="121"/>
      <c r="N174" s="121"/>
      <c r="O174" s="121"/>
      <c r="P174" s="121"/>
      <c r="Q174" s="121"/>
      <c r="R174" s="121"/>
      <c r="S174" s="121"/>
      <c r="T174" s="121"/>
      <c r="U174" s="121"/>
      <c r="V174" s="121"/>
      <c r="W174" s="121"/>
      <c r="X174" s="121"/>
      <c r="Y174" s="121"/>
    </row>
    <row r="175" spans="10:25" ht="15.75" customHeight="1" x14ac:dyDescent="0.35">
      <c r="J175" s="121"/>
      <c r="K175" s="121"/>
      <c r="L175" s="121"/>
      <c r="M175" s="121"/>
      <c r="N175" s="121"/>
      <c r="O175" s="121"/>
      <c r="P175" s="121"/>
      <c r="Q175" s="121"/>
      <c r="R175" s="121"/>
      <c r="S175" s="121"/>
      <c r="T175" s="121"/>
      <c r="U175" s="121"/>
      <c r="V175" s="121"/>
      <c r="W175" s="121"/>
      <c r="X175" s="121"/>
      <c r="Y175" s="121"/>
    </row>
    <row r="176" spans="10:25" ht="15.75" customHeight="1" x14ac:dyDescent="0.35">
      <c r="J176" s="121"/>
      <c r="K176" s="121"/>
      <c r="L176" s="121"/>
      <c r="M176" s="121"/>
      <c r="N176" s="121"/>
      <c r="O176" s="121"/>
      <c r="P176" s="121"/>
      <c r="Q176" s="121"/>
      <c r="R176" s="121"/>
      <c r="S176" s="121"/>
      <c r="T176" s="121"/>
      <c r="U176" s="121"/>
      <c r="V176" s="121"/>
      <c r="W176" s="121"/>
      <c r="X176" s="121"/>
      <c r="Y176" s="121"/>
    </row>
    <row r="177" spans="10:25" ht="15.75" customHeight="1" x14ac:dyDescent="0.35">
      <c r="J177" s="121"/>
      <c r="K177" s="121"/>
      <c r="L177" s="121"/>
      <c r="M177" s="121"/>
      <c r="N177" s="121"/>
      <c r="O177" s="121"/>
      <c r="P177" s="121"/>
      <c r="Q177" s="121"/>
      <c r="R177" s="121"/>
      <c r="S177" s="121"/>
      <c r="T177" s="121"/>
      <c r="U177" s="121"/>
      <c r="V177" s="121"/>
      <c r="W177" s="121"/>
      <c r="X177" s="121"/>
      <c r="Y177" s="121"/>
    </row>
    <row r="178" spans="10:25" ht="15.75" customHeight="1" x14ac:dyDescent="0.35">
      <c r="J178" s="121"/>
      <c r="K178" s="121"/>
      <c r="L178" s="121"/>
      <c r="M178" s="121"/>
      <c r="N178" s="121"/>
      <c r="O178" s="121"/>
      <c r="P178" s="121"/>
      <c r="Q178" s="121"/>
      <c r="R178" s="121"/>
      <c r="S178" s="121"/>
      <c r="T178" s="121"/>
      <c r="U178" s="121"/>
      <c r="V178" s="121"/>
      <c r="W178" s="121"/>
      <c r="X178" s="121"/>
      <c r="Y178" s="121"/>
    </row>
    <row r="179" spans="10:25" ht="15.75" customHeight="1" x14ac:dyDescent="0.35">
      <c r="J179" s="121"/>
      <c r="K179" s="121"/>
      <c r="L179" s="121"/>
      <c r="M179" s="121"/>
      <c r="N179" s="121"/>
      <c r="O179" s="121"/>
      <c r="P179" s="121"/>
      <c r="Q179" s="121"/>
      <c r="R179" s="121"/>
      <c r="S179" s="121"/>
      <c r="T179" s="121"/>
      <c r="U179" s="121"/>
      <c r="V179" s="121"/>
      <c r="W179" s="121"/>
      <c r="X179" s="121"/>
      <c r="Y179" s="121"/>
    </row>
    <row r="180" spans="10:25" ht="15.75" customHeight="1" x14ac:dyDescent="0.35">
      <c r="J180" s="121"/>
      <c r="K180" s="121"/>
      <c r="L180" s="121"/>
      <c r="M180" s="121"/>
      <c r="N180" s="121"/>
      <c r="O180" s="121"/>
      <c r="P180" s="121"/>
      <c r="Q180" s="121"/>
      <c r="R180" s="121"/>
      <c r="S180" s="121"/>
      <c r="T180" s="121"/>
      <c r="U180" s="121"/>
      <c r="V180" s="121"/>
      <c r="W180" s="121"/>
      <c r="X180" s="121"/>
      <c r="Y180" s="121"/>
    </row>
    <row r="181" spans="10:25" ht="15.75" customHeight="1" x14ac:dyDescent="0.35">
      <c r="J181" s="121"/>
      <c r="K181" s="121"/>
      <c r="L181" s="121"/>
      <c r="M181" s="121"/>
      <c r="N181" s="121"/>
      <c r="O181" s="121"/>
      <c r="P181" s="121"/>
      <c r="Q181" s="121"/>
      <c r="R181" s="121"/>
      <c r="S181" s="121"/>
      <c r="T181" s="121"/>
      <c r="U181" s="121"/>
      <c r="V181" s="121"/>
      <c r="W181" s="121"/>
      <c r="X181" s="121"/>
      <c r="Y181" s="121"/>
    </row>
    <row r="182" spans="10:25" ht="15.75" customHeight="1" x14ac:dyDescent="0.35">
      <c r="J182" s="121"/>
      <c r="K182" s="121"/>
      <c r="L182" s="121"/>
      <c r="M182" s="121"/>
      <c r="N182" s="121"/>
      <c r="O182" s="121"/>
      <c r="P182" s="121"/>
      <c r="Q182" s="121"/>
      <c r="R182" s="121"/>
      <c r="S182" s="121"/>
      <c r="T182" s="121"/>
      <c r="U182" s="121"/>
      <c r="V182" s="121"/>
      <c r="W182" s="121"/>
      <c r="X182" s="121"/>
      <c r="Y182" s="121"/>
    </row>
    <row r="183" spans="10:25" ht="15.75" customHeight="1" x14ac:dyDescent="0.35">
      <c r="J183" s="121"/>
      <c r="K183" s="121"/>
      <c r="L183" s="121"/>
      <c r="M183" s="121"/>
      <c r="N183" s="121"/>
      <c r="O183" s="121"/>
      <c r="P183" s="121"/>
      <c r="Q183" s="121"/>
      <c r="R183" s="121"/>
      <c r="S183" s="121"/>
      <c r="T183" s="121"/>
      <c r="U183" s="121"/>
      <c r="V183" s="121"/>
      <c r="W183" s="121"/>
      <c r="X183" s="121"/>
      <c r="Y183" s="121"/>
    </row>
    <row r="184" spans="10:25" ht="15.75" customHeight="1" x14ac:dyDescent="0.35">
      <c r="J184" s="121"/>
      <c r="K184" s="121"/>
      <c r="L184" s="121"/>
      <c r="M184" s="121"/>
      <c r="N184" s="121"/>
      <c r="O184" s="121"/>
      <c r="P184" s="121"/>
      <c r="Q184" s="121"/>
      <c r="R184" s="121"/>
      <c r="S184" s="121"/>
      <c r="T184" s="121"/>
      <c r="U184" s="121"/>
      <c r="V184" s="121"/>
      <c r="W184" s="121"/>
      <c r="X184" s="121"/>
      <c r="Y184" s="121"/>
    </row>
    <row r="185" spans="10:25" ht="15.75" customHeight="1" x14ac:dyDescent="0.35">
      <c r="J185" s="121"/>
      <c r="K185" s="121"/>
      <c r="L185" s="121"/>
      <c r="M185" s="121"/>
      <c r="N185" s="121"/>
      <c r="O185" s="121"/>
      <c r="P185" s="121"/>
      <c r="Q185" s="121"/>
      <c r="R185" s="121"/>
      <c r="S185" s="121"/>
      <c r="T185" s="121"/>
      <c r="U185" s="121"/>
      <c r="V185" s="121"/>
      <c r="W185" s="121"/>
      <c r="X185" s="121"/>
      <c r="Y185" s="121"/>
    </row>
    <row r="186" spans="10:25" ht="15.75" customHeight="1" x14ac:dyDescent="0.35">
      <c r="J186" s="121"/>
      <c r="K186" s="121"/>
      <c r="L186" s="121"/>
      <c r="M186" s="121"/>
      <c r="N186" s="121"/>
      <c r="O186" s="121"/>
      <c r="P186" s="121"/>
      <c r="Q186" s="121"/>
      <c r="R186" s="121"/>
      <c r="S186" s="121"/>
      <c r="T186" s="121"/>
      <c r="U186" s="121"/>
      <c r="V186" s="121"/>
      <c r="W186" s="121"/>
      <c r="X186" s="121"/>
      <c r="Y186" s="121"/>
    </row>
    <row r="187" spans="10:25" ht="15.75" customHeight="1" x14ac:dyDescent="0.35">
      <c r="J187" s="121"/>
      <c r="K187" s="121"/>
      <c r="L187" s="121"/>
      <c r="M187" s="121"/>
      <c r="N187" s="121"/>
      <c r="O187" s="121"/>
      <c r="P187" s="121"/>
      <c r="Q187" s="121"/>
      <c r="R187" s="121"/>
      <c r="S187" s="121"/>
      <c r="T187" s="121"/>
      <c r="U187" s="121"/>
      <c r="V187" s="121"/>
      <c r="W187" s="121"/>
      <c r="X187" s="121"/>
      <c r="Y187" s="121"/>
    </row>
    <row r="188" spans="10:25" ht="15.75" customHeight="1" x14ac:dyDescent="0.35">
      <c r="J188" s="121"/>
      <c r="K188" s="121"/>
      <c r="L188" s="121"/>
      <c r="M188" s="121"/>
      <c r="N188" s="121"/>
      <c r="O188" s="121"/>
      <c r="P188" s="121"/>
      <c r="Q188" s="121"/>
      <c r="R188" s="121"/>
      <c r="S188" s="121"/>
      <c r="T188" s="121"/>
      <c r="U188" s="121"/>
      <c r="V188" s="121"/>
      <c r="W188" s="121"/>
      <c r="X188" s="121"/>
      <c r="Y188" s="121"/>
    </row>
    <row r="189" spans="10:25" ht="15.75" customHeight="1" x14ac:dyDescent="0.35">
      <c r="J189" s="121"/>
      <c r="K189" s="121"/>
      <c r="L189" s="121"/>
      <c r="M189" s="121"/>
      <c r="N189" s="121"/>
      <c r="O189" s="121"/>
      <c r="P189" s="121"/>
      <c r="Q189" s="121"/>
      <c r="R189" s="121"/>
      <c r="S189" s="121"/>
      <c r="T189" s="121"/>
      <c r="U189" s="121"/>
      <c r="V189" s="121"/>
      <c r="W189" s="121"/>
      <c r="X189" s="121"/>
      <c r="Y189" s="121"/>
    </row>
    <row r="190" spans="10:25" ht="15.75" customHeight="1" x14ac:dyDescent="0.35">
      <c r="J190" s="121"/>
      <c r="K190" s="121"/>
      <c r="L190" s="121"/>
      <c r="M190" s="121"/>
      <c r="N190" s="121"/>
      <c r="O190" s="121"/>
      <c r="P190" s="121"/>
      <c r="Q190" s="121"/>
      <c r="R190" s="121"/>
      <c r="S190" s="121"/>
      <c r="T190" s="121"/>
      <c r="U190" s="121"/>
      <c r="V190" s="121"/>
      <c r="W190" s="121"/>
      <c r="X190" s="121"/>
      <c r="Y190" s="121"/>
    </row>
    <row r="191" spans="10:25" ht="15.75" customHeight="1" x14ac:dyDescent="0.35">
      <c r="J191" s="121"/>
      <c r="K191" s="121"/>
      <c r="L191" s="121"/>
      <c r="M191" s="121"/>
      <c r="N191" s="121"/>
      <c r="O191" s="121"/>
      <c r="P191" s="121"/>
      <c r="Q191" s="121"/>
      <c r="R191" s="121"/>
      <c r="S191" s="121"/>
      <c r="T191" s="121"/>
      <c r="U191" s="121"/>
      <c r="V191" s="121"/>
      <c r="W191" s="121"/>
      <c r="X191" s="121"/>
      <c r="Y191" s="121"/>
    </row>
    <row r="192" spans="10:25" ht="15.75" customHeight="1" x14ac:dyDescent="0.35">
      <c r="J192" s="121"/>
      <c r="K192" s="121"/>
      <c r="L192" s="121"/>
      <c r="M192" s="121"/>
      <c r="N192" s="121"/>
      <c r="O192" s="121"/>
      <c r="P192" s="121"/>
      <c r="Q192" s="121"/>
      <c r="R192" s="121"/>
      <c r="S192" s="121"/>
      <c r="T192" s="121"/>
      <c r="U192" s="121"/>
      <c r="V192" s="121"/>
      <c r="W192" s="121"/>
      <c r="X192" s="121"/>
      <c r="Y192" s="121"/>
    </row>
    <row r="193" spans="10:25" ht="15.75" customHeight="1" x14ac:dyDescent="0.35">
      <c r="J193" s="121"/>
      <c r="K193" s="121"/>
      <c r="L193" s="121"/>
      <c r="M193" s="121"/>
      <c r="N193" s="121"/>
      <c r="O193" s="121"/>
      <c r="P193" s="121"/>
      <c r="Q193" s="121"/>
      <c r="R193" s="121"/>
      <c r="S193" s="121"/>
      <c r="T193" s="121"/>
      <c r="U193" s="121"/>
      <c r="V193" s="121"/>
      <c r="W193" s="121"/>
      <c r="X193" s="121"/>
      <c r="Y193" s="121"/>
    </row>
    <row r="194" spans="10:25" ht="15.75" customHeight="1" x14ac:dyDescent="0.35">
      <c r="J194" s="121"/>
      <c r="K194" s="121"/>
      <c r="L194" s="121"/>
      <c r="M194" s="121"/>
      <c r="N194" s="121"/>
      <c r="O194" s="121"/>
      <c r="P194" s="121"/>
      <c r="Q194" s="121"/>
      <c r="R194" s="121"/>
      <c r="S194" s="121"/>
      <c r="T194" s="121"/>
      <c r="U194" s="121"/>
      <c r="V194" s="121"/>
      <c r="W194" s="121"/>
      <c r="X194" s="121"/>
      <c r="Y194" s="121"/>
    </row>
    <row r="195" spans="10:25" ht="15.75" customHeight="1" x14ac:dyDescent="0.35">
      <c r="J195" s="121"/>
      <c r="K195" s="121"/>
      <c r="L195" s="121"/>
      <c r="M195" s="121"/>
      <c r="N195" s="121"/>
      <c r="O195" s="121"/>
      <c r="P195" s="121"/>
      <c r="Q195" s="121"/>
      <c r="R195" s="121"/>
      <c r="S195" s="121"/>
      <c r="T195" s="121"/>
      <c r="U195" s="121"/>
      <c r="V195" s="121"/>
      <c r="W195" s="121"/>
      <c r="X195" s="121"/>
      <c r="Y195" s="121"/>
    </row>
    <row r="196" spans="10:25" ht="15.75" customHeight="1" x14ac:dyDescent="0.35">
      <c r="J196" s="121"/>
      <c r="K196" s="121"/>
      <c r="L196" s="121"/>
      <c r="M196" s="121"/>
      <c r="N196" s="121"/>
      <c r="O196" s="121"/>
      <c r="P196" s="121"/>
      <c r="Q196" s="121"/>
      <c r="R196" s="121"/>
      <c r="S196" s="121"/>
      <c r="T196" s="121"/>
      <c r="U196" s="121"/>
      <c r="V196" s="121"/>
      <c r="W196" s="121"/>
      <c r="X196" s="121"/>
      <c r="Y196" s="121"/>
    </row>
    <row r="197" spans="10:25" ht="15.75" customHeight="1" x14ac:dyDescent="0.35">
      <c r="J197" s="121"/>
      <c r="K197" s="121"/>
      <c r="L197" s="121"/>
      <c r="M197" s="121"/>
      <c r="N197" s="121"/>
      <c r="O197" s="121"/>
      <c r="P197" s="121"/>
      <c r="Q197" s="121"/>
      <c r="R197" s="121"/>
      <c r="S197" s="121"/>
      <c r="T197" s="121"/>
      <c r="U197" s="121"/>
      <c r="V197" s="121"/>
      <c r="W197" s="121"/>
      <c r="X197" s="121"/>
      <c r="Y197" s="121"/>
    </row>
    <row r="198" spans="10:25" ht="15.75" customHeight="1" x14ac:dyDescent="0.35">
      <c r="J198" s="121"/>
      <c r="K198" s="121"/>
      <c r="L198" s="121"/>
      <c r="M198" s="121"/>
      <c r="N198" s="121"/>
      <c r="O198" s="121"/>
      <c r="P198" s="121"/>
      <c r="Q198" s="121"/>
      <c r="R198" s="121"/>
      <c r="S198" s="121"/>
      <c r="T198" s="121"/>
      <c r="U198" s="121"/>
      <c r="V198" s="121"/>
      <c r="W198" s="121"/>
      <c r="X198" s="121"/>
      <c r="Y198" s="121"/>
    </row>
    <row r="199" spans="10:25" ht="15.75" customHeight="1" x14ac:dyDescent="0.35">
      <c r="J199" s="121"/>
      <c r="K199" s="121"/>
      <c r="L199" s="121"/>
      <c r="M199" s="121"/>
      <c r="N199" s="121"/>
      <c r="O199" s="121"/>
      <c r="P199" s="121"/>
      <c r="Q199" s="121"/>
      <c r="R199" s="121"/>
      <c r="S199" s="121"/>
      <c r="T199" s="121"/>
      <c r="U199" s="121"/>
      <c r="V199" s="121"/>
      <c r="W199" s="121"/>
      <c r="X199" s="121"/>
      <c r="Y199" s="121"/>
    </row>
    <row r="200" spans="10:25" ht="15.75" customHeight="1" x14ac:dyDescent="0.35">
      <c r="J200" s="121"/>
      <c r="K200" s="121"/>
      <c r="L200" s="121"/>
      <c r="M200" s="121"/>
      <c r="N200" s="121"/>
      <c r="O200" s="121"/>
      <c r="P200" s="121"/>
      <c r="Q200" s="121"/>
      <c r="R200" s="121"/>
      <c r="S200" s="121"/>
      <c r="T200" s="121"/>
      <c r="U200" s="121"/>
      <c r="V200" s="121"/>
      <c r="W200" s="121"/>
      <c r="X200" s="121"/>
      <c r="Y200" s="121"/>
    </row>
    <row r="201" spans="10:25" ht="15.75" customHeight="1" x14ac:dyDescent="0.35">
      <c r="J201" s="121"/>
      <c r="K201" s="121"/>
      <c r="L201" s="121"/>
      <c r="M201" s="121"/>
      <c r="N201" s="121"/>
      <c r="O201" s="121"/>
      <c r="P201" s="121"/>
      <c r="Q201" s="121"/>
      <c r="R201" s="121"/>
      <c r="S201" s="121"/>
      <c r="T201" s="121"/>
      <c r="U201" s="121"/>
      <c r="V201" s="121"/>
      <c r="W201" s="121"/>
      <c r="X201" s="121"/>
      <c r="Y201" s="121"/>
    </row>
    <row r="202" spans="10:25" ht="15.75" customHeight="1" x14ac:dyDescent="0.35">
      <c r="J202" s="121"/>
      <c r="K202" s="121"/>
      <c r="L202" s="121"/>
      <c r="M202" s="121"/>
      <c r="N202" s="121"/>
      <c r="O202" s="121"/>
      <c r="P202" s="121"/>
      <c r="Q202" s="121"/>
      <c r="R202" s="121"/>
      <c r="S202" s="121"/>
      <c r="T202" s="121"/>
      <c r="U202" s="121"/>
      <c r="V202" s="121"/>
      <c r="W202" s="121"/>
      <c r="X202" s="121"/>
      <c r="Y202" s="121"/>
    </row>
    <row r="203" spans="10:25" ht="15.75" customHeight="1" x14ac:dyDescent="0.35">
      <c r="J203" s="121"/>
      <c r="K203" s="121"/>
      <c r="L203" s="121"/>
      <c r="M203" s="121"/>
      <c r="N203" s="121"/>
      <c r="O203" s="121"/>
      <c r="P203" s="121"/>
      <c r="Q203" s="121"/>
      <c r="R203" s="121"/>
      <c r="S203" s="121"/>
      <c r="T203" s="121"/>
      <c r="U203" s="121"/>
      <c r="V203" s="121"/>
      <c r="W203" s="121"/>
      <c r="X203" s="121"/>
      <c r="Y203" s="121"/>
    </row>
    <row r="204" spans="10:25" ht="15.75" customHeight="1" x14ac:dyDescent="0.35">
      <c r="J204" s="121"/>
      <c r="K204" s="121"/>
      <c r="L204" s="121"/>
      <c r="M204" s="121"/>
      <c r="N204" s="121"/>
      <c r="O204" s="121"/>
      <c r="P204" s="121"/>
      <c r="Q204" s="121"/>
      <c r="R204" s="121"/>
      <c r="S204" s="121"/>
      <c r="T204" s="121"/>
      <c r="U204" s="121"/>
      <c r="V204" s="121"/>
      <c r="W204" s="121"/>
      <c r="X204" s="121"/>
      <c r="Y204" s="121"/>
    </row>
    <row r="205" spans="10:25" ht="15.75" customHeight="1" x14ac:dyDescent="0.35">
      <c r="J205" s="121"/>
      <c r="K205" s="121"/>
      <c r="L205" s="121"/>
      <c r="M205" s="121"/>
      <c r="N205" s="121"/>
      <c r="O205" s="121"/>
      <c r="P205" s="121"/>
      <c r="Q205" s="121"/>
      <c r="R205" s="121"/>
      <c r="S205" s="121"/>
      <c r="T205" s="121"/>
      <c r="U205" s="121"/>
      <c r="V205" s="121"/>
      <c r="W205" s="121"/>
      <c r="X205" s="121"/>
      <c r="Y205" s="121"/>
    </row>
    <row r="206" spans="10:25" ht="15.75" customHeight="1" x14ac:dyDescent="0.35">
      <c r="J206" s="121"/>
      <c r="K206" s="121"/>
      <c r="L206" s="121"/>
      <c r="M206" s="121"/>
      <c r="N206" s="121"/>
      <c r="O206" s="121"/>
      <c r="P206" s="121"/>
      <c r="Q206" s="121"/>
      <c r="R206" s="121"/>
      <c r="S206" s="121"/>
      <c r="T206" s="121"/>
      <c r="U206" s="121"/>
      <c r="V206" s="121"/>
      <c r="W206" s="121"/>
      <c r="X206" s="121"/>
      <c r="Y206" s="121"/>
    </row>
    <row r="207" spans="10:25" ht="15.75" customHeight="1" x14ac:dyDescent="0.35">
      <c r="J207" s="121"/>
      <c r="K207" s="121"/>
      <c r="L207" s="121"/>
      <c r="M207" s="121"/>
      <c r="N207" s="121"/>
      <c r="O207" s="121"/>
      <c r="P207" s="121"/>
      <c r="Q207" s="121"/>
      <c r="R207" s="121"/>
      <c r="S207" s="121"/>
      <c r="T207" s="121"/>
      <c r="U207" s="121"/>
      <c r="V207" s="121"/>
      <c r="W207" s="121"/>
      <c r="X207" s="121"/>
      <c r="Y207" s="121"/>
    </row>
    <row r="208" spans="10:25" ht="15.75" customHeight="1" x14ac:dyDescent="0.35">
      <c r="J208" s="121"/>
      <c r="K208" s="121"/>
      <c r="L208" s="121"/>
      <c r="M208" s="121"/>
      <c r="N208" s="121"/>
      <c r="O208" s="121"/>
      <c r="P208" s="121"/>
      <c r="Q208" s="121"/>
      <c r="R208" s="121"/>
      <c r="S208" s="121"/>
      <c r="T208" s="121"/>
      <c r="U208" s="121"/>
      <c r="V208" s="121"/>
      <c r="W208" s="121"/>
      <c r="X208" s="121"/>
      <c r="Y208" s="121"/>
    </row>
    <row r="209" spans="10:25" ht="15.75" customHeight="1" x14ac:dyDescent="0.35">
      <c r="J209" s="121"/>
      <c r="K209" s="121"/>
      <c r="L209" s="121"/>
      <c r="M209" s="121"/>
      <c r="N209" s="121"/>
      <c r="O209" s="121"/>
      <c r="P209" s="121"/>
      <c r="Q209" s="121"/>
      <c r="R209" s="121"/>
      <c r="S209" s="121"/>
      <c r="T209" s="121"/>
      <c r="U209" s="121"/>
      <c r="V209" s="121"/>
      <c r="W209" s="121"/>
      <c r="X209" s="121"/>
      <c r="Y209" s="121"/>
    </row>
    <row r="210" spans="10:25" ht="15.75" customHeight="1" x14ac:dyDescent="0.35">
      <c r="J210" s="121"/>
      <c r="K210" s="121"/>
      <c r="L210" s="121"/>
      <c r="M210" s="121"/>
      <c r="N210" s="121"/>
      <c r="O210" s="121"/>
      <c r="P210" s="121"/>
      <c r="Q210" s="121"/>
      <c r="R210" s="121"/>
      <c r="S210" s="121"/>
      <c r="T210" s="121"/>
      <c r="U210" s="121"/>
      <c r="V210" s="121"/>
      <c r="W210" s="121"/>
      <c r="X210" s="121"/>
      <c r="Y210" s="121"/>
    </row>
    <row r="211" spans="10:25" ht="15.75" customHeight="1" x14ac:dyDescent="0.35">
      <c r="J211" s="121"/>
      <c r="K211" s="121"/>
      <c r="L211" s="121"/>
      <c r="M211" s="121"/>
      <c r="N211" s="121"/>
      <c r="O211" s="121"/>
      <c r="P211" s="121"/>
      <c r="Q211" s="121"/>
      <c r="R211" s="121"/>
      <c r="S211" s="121"/>
      <c r="T211" s="121"/>
      <c r="U211" s="121"/>
      <c r="V211" s="121"/>
      <c r="W211" s="121"/>
      <c r="X211" s="121"/>
      <c r="Y211" s="121"/>
    </row>
    <row r="212" spans="10:25" ht="15.75" customHeight="1" x14ac:dyDescent="0.35">
      <c r="J212" s="121"/>
      <c r="K212" s="121"/>
      <c r="L212" s="121"/>
      <c r="M212" s="121"/>
      <c r="N212" s="121"/>
      <c r="O212" s="121"/>
      <c r="P212" s="121"/>
      <c r="Q212" s="121"/>
      <c r="R212" s="121"/>
      <c r="S212" s="121"/>
      <c r="T212" s="121"/>
      <c r="U212" s="121"/>
      <c r="V212" s="121"/>
      <c r="W212" s="121"/>
      <c r="X212" s="121"/>
      <c r="Y212" s="121"/>
    </row>
    <row r="213" spans="10:25" ht="15.75" customHeight="1" x14ac:dyDescent="0.35">
      <c r="J213" s="121"/>
      <c r="K213" s="121"/>
      <c r="L213" s="121"/>
      <c r="M213" s="121"/>
      <c r="N213" s="121"/>
      <c r="O213" s="121"/>
      <c r="P213" s="121"/>
      <c r="Q213" s="121"/>
      <c r="R213" s="121"/>
      <c r="S213" s="121"/>
      <c r="T213" s="121"/>
      <c r="U213" s="121"/>
      <c r="V213" s="121"/>
      <c r="W213" s="121"/>
      <c r="X213" s="121"/>
      <c r="Y213" s="121"/>
    </row>
    <row r="214" spans="10:25" ht="15.75" customHeight="1" x14ac:dyDescent="0.35">
      <c r="J214" s="121"/>
      <c r="K214" s="121"/>
      <c r="L214" s="121"/>
      <c r="M214" s="121"/>
      <c r="N214" s="121"/>
      <c r="O214" s="121"/>
      <c r="P214" s="121"/>
      <c r="Q214" s="121"/>
      <c r="R214" s="121"/>
      <c r="S214" s="121"/>
      <c r="T214" s="121"/>
      <c r="U214" s="121"/>
      <c r="V214" s="121"/>
      <c r="W214" s="121"/>
      <c r="X214" s="121"/>
      <c r="Y214" s="121"/>
    </row>
    <row r="215" spans="10:25" ht="15.75" customHeight="1" x14ac:dyDescent="0.35">
      <c r="J215" s="121"/>
      <c r="K215" s="121"/>
      <c r="L215" s="121"/>
      <c r="M215" s="121"/>
      <c r="N215" s="121"/>
      <c r="O215" s="121"/>
      <c r="P215" s="121"/>
      <c r="Q215" s="121"/>
      <c r="R215" s="121"/>
      <c r="S215" s="121"/>
      <c r="T215" s="121"/>
      <c r="U215" s="121"/>
      <c r="V215" s="121"/>
      <c r="W215" s="121"/>
      <c r="X215" s="121"/>
      <c r="Y215" s="121"/>
    </row>
    <row r="216" spans="10:25" ht="15.75" customHeight="1" x14ac:dyDescent="0.35">
      <c r="J216" s="121"/>
      <c r="K216" s="121"/>
      <c r="L216" s="121"/>
      <c r="M216" s="121"/>
      <c r="N216" s="121"/>
      <c r="O216" s="121"/>
      <c r="P216" s="121"/>
      <c r="Q216" s="121"/>
      <c r="R216" s="121"/>
      <c r="S216" s="121"/>
      <c r="T216" s="121"/>
      <c r="U216" s="121"/>
      <c r="V216" s="121"/>
      <c r="W216" s="121"/>
      <c r="X216" s="121"/>
      <c r="Y216" s="121"/>
    </row>
    <row r="217" spans="10:25" ht="15.75" customHeight="1" x14ac:dyDescent="0.35">
      <c r="J217" s="121"/>
      <c r="K217" s="121"/>
      <c r="L217" s="121"/>
      <c r="M217" s="121"/>
      <c r="N217" s="121"/>
      <c r="O217" s="121"/>
      <c r="P217" s="121"/>
      <c r="Q217" s="121"/>
      <c r="R217" s="121"/>
      <c r="S217" s="121"/>
      <c r="T217" s="121"/>
      <c r="U217" s="121"/>
      <c r="V217" s="121"/>
      <c r="W217" s="121"/>
      <c r="X217" s="121"/>
      <c r="Y217" s="121"/>
    </row>
    <row r="218" spans="10:25" ht="15.75" customHeight="1" x14ac:dyDescent="0.35">
      <c r="J218" s="121"/>
      <c r="K218" s="121"/>
      <c r="L218" s="121"/>
      <c r="M218" s="121"/>
      <c r="N218" s="121"/>
      <c r="O218" s="121"/>
      <c r="P218" s="121"/>
      <c r="Q218" s="121"/>
      <c r="R218" s="121"/>
      <c r="S218" s="121"/>
      <c r="T218" s="121"/>
      <c r="U218" s="121"/>
      <c r="V218" s="121"/>
      <c r="W218" s="121"/>
      <c r="X218" s="121"/>
      <c r="Y218" s="121"/>
    </row>
    <row r="219" spans="10:25" ht="15.75" customHeight="1" x14ac:dyDescent="0.35">
      <c r="J219" s="121"/>
      <c r="K219" s="121"/>
      <c r="L219" s="121"/>
      <c r="M219" s="121"/>
      <c r="N219" s="121"/>
      <c r="O219" s="121"/>
      <c r="P219" s="121"/>
      <c r="Q219" s="121"/>
      <c r="R219" s="121"/>
      <c r="S219" s="121"/>
      <c r="T219" s="121"/>
      <c r="U219" s="121"/>
      <c r="V219" s="121"/>
      <c r="W219" s="121"/>
      <c r="X219" s="121"/>
      <c r="Y219" s="121"/>
    </row>
    <row r="220" spans="10:25" ht="15.75" customHeight="1" x14ac:dyDescent="0.35">
      <c r="J220" s="121"/>
      <c r="K220" s="121"/>
      <c r="L220" s="121"/>
      <c r="M220" s="121"/>
      <c r="N220" s="121"/>
      <c r="O220" s="121"/>
      <c r="P220" s="121"/>
      <c r="Q220" s="121"/>
      <c r="R220" s="121"/>
      <c r="S220" s="121"/>
      <c r="T220" s="121"/>
      <c r="U220" s="121"/>
      <c r="V220" s="121"/>
      <c r="W220" s="121"/>
      <c r="X220" s="121"/>
      <c r="Y220" s="121"/>
    </row>
    <row r="221" spans="10:25" ht="15.75" customHeight="1" x14ac:dyDescent="0.35">
      <c r="J221" s="121"/>
      <c r="K221" s="121"/>
      <c r="L221" s="121"/>
      <c r="M221" s="121"/>
      <c r="N221" s="121"/>
      <c r="O221" s="121"/>
      <c r="P221" s="121"/>
      <c r="Q221" s="121"/>
      <c r="R221" s="121"/>
      <c r="S221" s="121"/>
      <c r="T221" s="121"/>
      <c r="U221" s="121"/>
      <c r="V221" s="121"/>
      <c r="W221" s="121"/>
      <c r="X221" s="121"/>
      <c r="Y221" s="121"/>
    </row>
    <row r="222" spans="10:25" ht="15.75" customHeight="1" x14ac:dyDescent="0.35">
      <c r="J222" s="121"/>
      <c r="K222" s="121"/>
      <c r="L222" s="121"/>
      <c r="M222" s="121"/>
      <c r="N222" s="121"/>
      <c r="O222" s="121"/>
      <c r="P222" s="121"/>
      <c r="Q222" s="121"/>
      <c r="R222" s="121"/>
      <c r="S222" s="121"/>
      <c r="T222" s="121"/>
      <c r="U222" s="121"/>
      <c r="V222" s="121"/>
      <c r="W222" s="121"/>
      <c r="X222" s="121"/>
      <c r="Y222" s="121"/>
    </row>
    <row r="223" spans="10:25" ht="15.75" customHeight="1" x14ac:dyDescent="0.35">
      <c r="J223" s="121"/>
      <c r="K223" s="121"/>
      <c r="L223" s="121"/>
      <c r="M223" s="121"/>
      <c r="N223" s="121"/>
      <c r="O223" s="121"/>
      <c r="P223" s="121"/>
      <c r="Q223" s="121"/>
      <c r="R223" s="121"/>
      <c r="S223" s="121"/>
      <c r="T223" s="121"/>
      <c r="U223" s="121"/>
      <c r="V223" s="121"/>
      <c r="W223" s="121"/>
      <c r="X223" s="121"/>
      <c r="Y223" s="121"/>
    </row>
    <row r="224" spans="10:25" ht="15.75" customHeight="1" x14ac:dyDescent="0.35">
      <c r="J224" s="121"/>
      <c r="K224" s="121"/>
      <c r="L224" s="121"/>
      <c r="M224" s="121"/>
      <c r="N224" s="121"/>
      <c r="O224" s="121"/>
      <c r="P224" s="121"/>
      <c r="Q224" s="121"/>
      <c r="R224" s="121"/>
      <c r="S224" s="121"/>
      <c r="T224" s="121"/>
      <c r="U224" s="121"/>
      <c r="V224" s="121"/>
      <c r="W224" s="121"/>
      <c r="X224" s="121"/>
      <c r="Y224" s="121"/>
    </row>
    <row r="225" spans="10:25" ht="15.75" customHeight="1" x14ac:dyDescent="0.35">
      <c r="J225" s="121"/>
      <c r="K225" s="121"/>
      <c r="L225" s="121"/>
      <c r="M225" s="121"/>
      <c r="N225" s="121"/>
      <c r="O225" s="121"/>
      <c r="P225" s="121"/>
      <c r="Q225" s="121"/>
      <c r="R225" s="121"/>
      <c r="S225" s="121"/>
      <c r="T225" s="121"/>
      <c r="U225" s="121"/>
      <c r="V225" s="121"/>
      <c r="W225" s="121"/>
      <c r="X225" s="121"/>
      <c r="Y225" s="121"/>
    </row>
    <row r="226" spans="10:25" ht="15.75" customHeight="1" x14ac:dyDescent="0.35">
      <c r="J226" s="121"/>
      <c r="K226" s="121"/>
      <c r="L226" s="121"/>
      <c r="M226" s="121"/>
      <c r="N226" s="121"/>
      <c r="O226" s="121"/>
      <c r="P226" s="121"/>
      <c r="Q226" s="121"/>
      <c r="R226" s="121"/>
      <c r="S226" s="121"/>
      <c r="T226" s="121"/>
      <c r="U226" s="121"/>
      <c r="V226" s="121"/>
      <c r="W226" s="121"/>
      <c r="X226" s="121"/>
      <c r="Y226" s="121"/>
    </row>
    <row r="227" spans="10:25" ht="15.75" customHeight="1" x14ac:dyDescent="0.35">
      <c r="J227" s="121"/>
      <c r="K227" s="121"/>
      <c r="L227" s="121"/>
      <c r="M227" s="121"/>
      <c r="N227" s="121"/>
      <c r="O227" s="121"/>
      <c r="P227" s="121"/>
      <c r="Q227" s="121"/>
      <c r="R227" s="121"/>
      <c r="S227" s="121"/>
      <c r="T227" s="121"/>
      <c r="U227" s="121"/>
      <c r="V227" s="121"/>
      <c r="W227" s="121"/>
      <c r="X227" s="121"/>
      <c r="Y227" s="121"/>
    </row>
    <row r="228" spans="10:25" ht="15.75" customHeight="1" x14ac:dyDescent="0.35">
      <c r="J228" s="121"/>
      <c r="K228" s="121"/>
      <c r="L228" s="121"/>
      <c r="M228" s="121"/>
      <c r="N228" s="121"/>
      <c r="O228" s="121"/>
      <c r="P228" s="121"/>
      <c r="Q228" s="121"/>
      <c r="R228" s="121"/>
      <c r="S228" s="121"/>
      <c r="T228" s="121"/>
      <c r="U228" s="121"/>
      <c r="V228" s="121"/>
      <c r="W228" s="121"/>
      <c r="X228" s="121"/>
      <c r="Y228" s="121"/>
    </row>
    <row r="229" spans="10:25" ht="15.75" customHeight="1" x14ac:dyDescent="0.35">
      <c r="J229" s="121"/>
      <c r="K229" s="121"/>
      <c r="L229" s="121"/>
      <c r="M229" s="121"/>
      <c r="N229" s="121"/>
      <c r="O229" s="121"/>
      <c r="P229" s="121"/>
      <c r="Q229" s="121"/>
      <c r="R229" s="121"/>
      <c r="S229" s="121"/>
      <c r="T229" s="121"/>
      <c r="U229" s="121"/>
      <c r="V229" s="121"/>
      <c r="W229" s="121"/>
      <c r="X229" s="121"/>
      <c r="Y229" s="121"/>
    </row>
    <row r="230" spans="10:25" ht="15.75" customHeight="1" x14ac:dyDescent="0.35">
      <c r="J230" s="121"/>
      <c r="K230" s="121"/>
      <c r="L230" s="121"/>
      <c r="M230" s="121"/>
      <c r="N230" s="121"/>
      <c r="O230" s="121"/>
      <c r="P230" s="121"/>
      <c r="Q230" s="121"/>
      <c r="R230" s="121"/>
      <c r="S230" s="121"/>
      <c r="T230" s="121"/>
      <c r="U230" s="121"/>
      <c r="V230" s="121"/>
      <c r="W230" s="121"/>
      <c r="X230" s="121"/>
      <c r="Y230" s="121"/>
    </row>
    <row r="231" spans="10:25" ht="15.75" customHeight="1" x14ac:dyDescent="0.35">
      <c r="J231" s="121"/>
      <c r="K231" s="121"/>
      <c r="L231" s="121"/>
      <c r="M231" s="121"/>
      <c r="N231" s="121"/>
      <c r="O231" s="121"/>
      <c r="P231" s="121"/>
      <c r="Q231" s="121"/>
      <c r="R231" s="121"/>
      <c r="S231" s="121"/>
      <c r="T231" s="121"/>
      <c r="U231" s="121"/>
      <c r="V231" s="121"/>
      <c r="W231" s="121"/>
      <c r="X231" s="121"/>
      <c r="Y231" s="121"/>
    </row>
    <row r="232" spans="10:25" ht="15.75" customHeight="1" x14ac:dyDescent="0.35">
      <c r="J232" s="121"/>
      <c r="K232" s="121"/>
      <c r="L232" s="121"/>
      <c r="M232" s="121"/>
      <c r="N232" s="121"/>
      <c r="O232" s="121"/>
      <c r="P232" s="121"/>
      <c r="Q232" s="121"/>
      <c r="R232" s="121"/>
      <c r="S232" s="121"/>
      <c r="T232" s="121"/>
      <c r="U232" s="121"/>
      <c r="V232" s="121"/>
      <c r="W232" s="121"/>
      <c r="X232" s="121"/>
      <c r="Y232" s="121"/>
    </row>
    <row r="233" spans="10:25" ht="15.75" customHeight="1" x14ac:dyDescent="0.35">
      <c r="J233" s="121"/>
      <c r="K233" s="121"/>
      <c r="L233" s="121"/>
      <c r="M233" s="121"/>
      <c r="N233" s="121"/>
      <c r="O233" s="121"/>
      <c r="P233" s="121"/>
      <c r="Q233" s="121"/>
      <c r="R233" s="121"/>
      <c r="S233" s="121"/>
      <c r="T233" s="121"/>
      <c r="U233" s="121"/>
      <c r="V233" s="121"/>
      <c r="W233" s="121"/>
      <c r="X233" s="121"/>
      <c r="Y233" s="121"/>
    </row>
    <row r="234" spans="10:25" ht="15.75" customHeight="1" x14ac:dyDescent="0.35">
      <c r="J234" s="121"/>
      <c r="K234" s="121"/>
      <c r="L234" s="121"/>
      <c r="M234" s="121"/>
      <c r="N234" s="121"/>
      <c r="O234" s="121"/>
      <c r="P234" s="121"/>
      <c r="Q234" s="121"/>
      <c r="R234" s="121"/>
      <c r="S234" s="121"/>
      <c r="T234" s="121"/>
      <c r="U234" s="121"/>
      <c r="V234" s="121"/>
      <c r="W234" s="121"/>
      <c r="X234" s="121"/>
      <c r="Y234" s="121"/>
    </row>
    <row r="235" spans="10:25" ht="15.75" customHeight="1" x14ac:dyDescent="0.35">
      <c r="J235" s="121"/>
      <c r="K235" s="121"/>
      <c r="L235" s="121"/>
      <c r="M235" s="121"/>
      <c r="N235" s="121"/>
      <c r="O235" s="121"/>
      <c r="P235" s="121"/>
      <c r="Q235" s="121"/>
      <c r="R235" s="121"/>
      <c r="S235" s="121"/>
      <c r="T235" s="121"/>
      <c r="U235" s="121"/>
      <c r="V235" s="121"/>
      <c r="W235" s="121"/>
      <c r="X235" s="121"/>
      <c r="Y235" s="121"/>
    </row>
    <row r="236" spans="10:25" ht="15.75" customHeight="1" x14ac:dyDescent="0.35">
      <c r="J236" s="121"/>
      <c r="K236" s="121"/>
      <c r="L236" s="121"/>
      <c r="M236" s="121"/>
      <c r="N236" s="121"/>
      <c r="O236" s="121"/>
      <c r="P236" s="121"/>
      <c r="Q236" s="121"/>
      <c r="R236" s="121"/>
      <c r="S236" s="121"/>
      <c r="T236" s="121"/>
      <c r="U236" s="121"/>
      <c r="V236" s="121"/>
      <c r="W236" s="121"/>
      <c r="X236" s="121"/>
      <c r="Y236" s="121"/>
    </row>
    <row r="237" spans="10:25" ht="15.75" customHeight="1" x14ac:dyDescent="0.35">
      <c r="J237" s="121"/>
      <c r="K237" s="121"/>
      <c r="L237" s="121"/>
      <c r="M237" s="121"/>
      <c r="N237" s="121"/>
      <c r="O237" s="121"/>
      <c r="P237" s="121"/>
      <c r="Q237" s="121"/>
      <c r="R237" s="121"/>
      <c r="S237" s="121"/>
      <c r="T237" s="121"/>
      <c r="U237" s="121"/>
      <c r="V237" s="121"/>
      <c r="W237" s="121"/>
      <c r="X237" s="121"/>
      <c r="Y237" s="121"/>
    </row>
    <row r="238" spans="10:25" ht="15.75" customHeight="1" x14ac:dyDescent="0.35">
      <c r="J238" s="121"/>
      <c r="K238" s="121"/>
      <c r="L238" s="121"/>
      <c r="M238" s="121"/>
      <c r="N238" s="121"/>
      <c r="O238" s="121"/>
      <c r="P238" s="121"/>
      <c r="Q238" s="121"/>
      <c r="R238" s="121"/>
      <c r="S238" s="121"/>
      <c r="T238" s="121"/>
      <c r="U238" s="121"/>
      <c r="V238" s="121"/>
      <c r="W238" s="121"/>
      <c r="X238" s="121"/>
      <c r="Y238" s="121"/>
    </row>
    <row r="239" spans="10:25" ht="15.75" customHeight="1" x14ac:dyDescent="0.35">
      <c r="J239" s="121"/>
      <c r="K239" s="121"/>
      <c r="L239" s="121"/>
      <c r="M239" s="121"/>
      <c r="N239" s="121"/>
      <c r="O239" s="121"/>
      <c r="P239" s="121"/>
      <c r="Q239" s="121"/>
      <c r="R239" s="121"/>
      <c r="S239" s="121"/>
      <c r="T239" s="121"/>
      <c r="U239" s="121"/>
      <c r="V239" s="121"/>
      <c r="W239" s="121"/>
      <c r="X239" s="121"/>
      <c r="Y239" s="121"/>
    </row>
    <row r="240" spans="10:25" ht="15.75" customHeight="1" x14ac:dyDescent="0.35">
      <c r="J240" s="121"/>
      <c r="K240" s="121"/>
      <c r="L240" s="121"/>
      <c r="M240" s="121"/>
      <c r="N240" s="121"/>
      <c r="O240" s="121"/>
      <c r="P240" s="121"/>
      <c r="Q240" s="121"/>
      <c r="R240" s="121"/>
      <c r="S240" s="121"/>
      <c r="T240" s="121"/>
      <c r="U240" s="121"/>
      <c r="V240" s="121"/>
      <c r="W240" s="121"/>
      <c r="X240" s="121"/>
      <c r="Y240" s="121"/>
    </row>
    <row r="241" spans="10:25" ht="15.75" customHeight="1" x14ac:dyDescent="0.35">
      <c r="J241" s="121"/>
      <c r="K241" s="121"/>
      <c r="L241" s="121"/>
      <c r="M241" s="121"/>
      <c r="N241" s="121"/>
      <c r="O241" s="121"/>
      <c r="P241" s="121"/>
      <c r="Q241" s="121"/>
      <c r="R241" s="121"/>
      <c r="S241" s="121"/>
      <c r="T241" s="121"/>
      <c r="U241" s="121"/>
      <c r="V241" s="121"/>
      <c r="W241" s="121"/>
      <c r="X241" s="121"/>
      <c r="Y241" s="121"/>
    </row>
    <row r="242" spans="10:25" ht="15.75" customHeight="1" x14ac:dyDescent="0.35">
      <c r="J242" s="121"/>
      <c r="K242" s="121"/>
      <c r="L242" s="121"/>
      <c r="M242" s="121"/>
      <c r="N242" s="121"/>
      <c r="O242" s="121"/>
      <c r="P242" s="121"/>
      <c r="Q242" s="121"/>
      <c r="R242" s="121"/>
      <c r="S242" s="121"/>
      <c r="T242" s="121"/>
      <c r="U242" s="121"/>
      <c r="V242" s="121"/>
      <c r="W242" s="121"/>
      <c r="X242" s="121"/>
      <c r="Y242" s="121"/>
    </row>
    <row r="243" spans="10:25" ht="15.75" customHeight="1" x14ac:dyDescent="0.35">
      <c r="J243" s="121"/>
      <c r="K243" s="121"/>
      <c r="L243" s="121"/>
      <c r="M243" s="121"/>
      <c r="N243" s="121"/>
      <c r="O243" s="121"/>
      <c r="P243" s="121"/>
      <c r="Q243" s="121"/>
      <c r="R243" s="121"/>
      <c r="S243" s="121"/>
      <c r="T243" s="121"/>
      <c r="U243" s="121"/>
      <c r="V243" s="121"/>
      <c r="W243" s="121"/>
      <c r="X243" s="121"/>
      <c r="Y243" s="121"/>
    </row>
    <row r="244" spans="10:25" ht="15.75" customHeight="1" x14ac:dyDescent="0.35">
      <c r="J244" s="121"/>
      <c r="K244" s="121"/>
      <c r="L244" s="121"/>
      <c r="M244" s="121"/>
      <c r="N244" s="121"/>
      <c r="O244" s="121"/>
      <c r="P244" s="121"/>
      <c r="Q244" s="121"/>
      <c r="R244" s="121"/>
      <c r="S244" s="121"/>
      <c r="T244" s="121"/>
      <c r="U244" s="121"/>
      <c r="V244" s="121"/>
      <c r="W244" s="121"/>
      <c r="X244" s="121"/>
      <c r="Y244" s="121"/>
    </row>
    <row r="245" spans="10:25" ht="15.75" customHeight="1" x14ac:dyDescent="0.35">
      <c r="J245" s="121"/>
      <c r="K245" s="121"/>
      <c r="L245" s="121"/>
      <c r="M245" s="121"/>
      <c r="N245" s="121"/>
      <c r="O245" s="121"/>
      <c r="P245" s="121"/>
      <c r="Q245" s="121"/>
      <c r="R245" s="121"/>
      <c r="S245" s="121"/>
      <c r="T245" s="121"/>
      <c r="U245" s="121"/>
      <c r="V245" s="121"/>
      <c r="W245" s="121"/>
      <c r="X245" s="121"/>
      <c r="Y245" s="121"/>
    </row>
    <row r="246" spans="10:25" ht="15.75" customHeight="1" x14ac:dyDescent="0.35">
      <c r="J246" s="121"/>
      <c r="K246" s="121"/>
      <c r="L246" s="121"/>
      <c r="M246" s="121"/>
      <c r="N246" s="121"/>
      <c r="O246" s="121"/>
      <c r="P246" s="121"/>
      <c r="Q246" s="121"/>
      <c r="R246" s="121"/>
      <c r="S246" s="121"/>
      <c r="T246" s="121"/>
      <c r="U246" s="121"/>
      <c r="V246" s="121"/>
      <c r="W246" s="121"/>
      <c r="X246" s="121"/>
      <c r="Y246" s="121"/>
    </row>
    <row r="247" spans="10:25" ht="15.75" customHeight="1" x14ac:dyDescent="0.35">
      <c r="J247" s="121"/>
      <c r="K247" s="121"/>
      <c r="L247" s="121"/>
      <c r="M247" s="121"/>
      <c r="N247" s="121"/>
      <c r="O247" s="121"/>
      <c r="P247" s="121"/>
      <c r="Q247" s="121"/>
      <c r="R247" s="121"/>
      <c r="S247" s="121"/>
      <c r="T247" s="121"/>
      <c r="U247" s="121"/>
      <c r="V247" s="121"/>
      <c r="W247" s="121"/>
      <c r="X247" s="121"/>
      <c r="Y247" s="121"/>
    </row>
    <row r="248" spans="10:25" ht="15.75" customHeight="1" x14ac:dyDescent="0.35">
      <c r="J248" s="121"/>
      <c r="K248" s="121"/>
      <c r="L248" s="121"/>
      <c r="M248" s="121"/>
      <c r="N248" s="121"/>
      <c r="O248" s="121"/>
      <c r="P248" s="121"/>
      <c r="Q248" s="121"/>
      <c r="R248" s="121"/>
      <c r="S248" s="121"/>
      <c r="T248" s="121"/>
      <c r="U248" s="121"/>
      <c r="V248" s="121"/>
      <c r="W248" s="121"/>
      <c r="X248" s="121"/>
      <c r="Y248" s="121"/>
    </row>
    <row r="249" spans="10:25" ht="15.75" customHeight="1" x14ac:dyDescent="0.35">
      <c r="J249" s="121"/>
      <c r="K249" s="121"/>
      <c r="L249" s="121"/>
      <c r="M249" s="121"/>
      <c r="N249" s="121"/>
      <c r="O249" s="121"/>
      <c r="P249" s="121"/>
      <c r="Q249" s="121"/>
      <c r="R249" s="121"/>
      <c r="S249" s="121"/>
      <c r="T249" s="121"/>
      <c r="U249" s="121"/>
      <c r="V249" s="121"/>
      <c r="W249" s="121"/>
      <c r="X249" s="121"/>
      <c r="Y249" s="121"/>
    </row>
    <row r="250" spans="10:25" ht="15.75" customHeight="1" x14ac:dyDescent="0.35">
      <c r="J250" s="121"/>
      <c r="K250" s="121"/>
      <c r="L250" s="121"/>
      <c r="M250" s="121"/>
      <c r="N250" s="121"/>
      <c r="O250" s="121"/>
      <c r="P250" s="121"/>
      <c r="Q250" s="121"/>
      <c r="R250" s="121"/>
      <c r="S250" s="121"/>
      <c r="T250" s="121"/>
      <c r="U250" s="121"/>
      <c r="V250" s="121"/>
      <c r="W250" s="121"/>
      <c r="X250" s="121"/>
      <c r="Y250" s="121"/>
    </row>
    <row r="251" spans="10:25" ht="15.75" customHeight="1" x14ac:dyDescent="0.35">
      <c r="J251" s="121"/>
      <c r="K251" s="121"/>
      <c r="L251" s="121"/>
      <c r="M251" s="121"/>
      <c r="N251" s="121"/>
      <c r="O251" s="121"/>
      <c r="P251" s="121"/>
      <c r="Q251" s="121"/>
      <c r="R251" s="121"/>
      <c r="S251" s="121"/>
      <c r="T251" s="121"/>
      <c r="U251" s="121"/>
      <c r="V251" s="121"/>
      <c r="W251" s="121"/>
      <c r="X251" s="121"/>
      <c r="Y251" s="121"/>
    </row>
    <row r="252" spans="10:25" ht="15.75" customHeight="1" x14ac:dyDescent="0.35">
      <c r="J252" s="121"/>
      <c r="K252" s="121"/>
      <c r="L252" s="121"/>
      <c r="M252" s="121"/>
      <c r="N252" s="121"/>
      <c r="O252" s="121"/>
      <c r="P252" s="121"/>
      <c r="Q252" s="121"/>
      <c r="R252" s="121"/>
      <c r="S252" s="121"/>
      <c r="T252" s="121"/>
      <c r="U252" s="121"/>
      <c r="V252" s="121"/>
      <c r="W252" s="121"/>
      <c r="X252" s="121"/>
      <c r="Y252" s="121"/>
    </row>
    <row r="253" spans="10:25" ht="15.75" customHeight="1" x14ac:dyDescent="0.35">
      <c r="J253" s="121"/>
      <c r="K253" s="121"/>
      <c r="L253" s="121"/>
      <c r="M253" s="121"/>
      <c r="N253" s="121"/>
      <c r="O253" s="121"/>
      <c r="P253" s="121"/>
      <c r="Q253" s="121"/>
      <c r="R253" s="121"/>
      <c r="S253" s="121"/>
      <c r="T253" s="121"/>
      <c r="U253" s="121"/>
      <c r="V253" s="121"/>
      <c r="W253" s="121"/>
      <c r="X253" s="121"/>
      <c r="Y253" s="121"/>
    </row>
    <row r="254" spans="10:25" ht="15.75" customHeight="1" x14ac:dyDescent="0.35">
      <c r="J254" s="121"/>
      <c r="K254" s="121"/>
      <c r="L254" s="121"/>
      <c r="M254" s="121"/>
      <c r="N254" s="121"/>
      <c r="O254" s="121"/>
      <c r="P254" s="121"/>
      <c r="Q254" s="121"/>
      <c r="R254" s="121"/>
      <c r="S254" s="121"/>
      <c r="T254" s="121"/>
      <c r="U254" s="121"/>
      <c r="V254" s="121"/>
      <c r="W254" s="121"/>
      <c r="X254" s="121"/>
      <c r="Y254" s="121"/>
    </row>
    <row r="255" spans="10:25" ht="15.75" customHeight="1" x14ac:dyDescent="0.35">
      <c r="J255" s="121"/>
      <c r="K255" s="121"/>
      <c r="L255" s="121"/>
      <c r="M255" s="121"/>
      <c r="N255" s="121"/>
      <c r="O255" s="121"/>
      <c r="P255" s="121"/>
      <c r="Q255" s="121"/>
      <c r="R255" s="121"/>
      <c r="S255" s="121"/>
      <c r="T255" s="121"/>
      <c r="U255" s="121"/>
      <c r="V255" s="121"/>
      <c r="W255" s="121"/>
      <c r="X255" s="121"/>
      <c r="Y255" s="121"/>
    </row>
    <row r="256" spans="10:25" ht="15.75" customHeight="1" x14ac:dyDescent="0.35">
      <c r="J256" s="121"/>
      <c r="K256" s="121"/>
      <c r="L256" s="121"/>
      <c r="M256" s="121"/>
      <c r="N256" s="121"/>
      <c r="O256" s="121"/>
      <c r="P256" s="121"/>
      <c r="Q256" s="121"/>
      <c r="R256" s="121"/>
      <c r="S256" s="121"/>
      <c r="T256" s="121"/>
      <c r="U256" s="121"/>
      <c r="V256" s="121"/>
      <c r="W256" s="121"/>
      <c r="X256" s="121"/>
      <c r="Y256" s="121"/>
    </row>
    <row r="257" spans="10:25" ht="15.75" customHeight="1" x14ac:dyDescent="0.35">
      <c r="J257" s="121"/>
      <c r="K257" s="121"/>
      <c r="L257" s="121"/>
      <c r="M257" s="121"/>
      <c r="N257" s="121"/>
      <c r="O257" s="121"/>
      <c r="P257" s="121"/>
      <c r="Q257" s="121"/>
      <c r="R257" s="121"/>
      <c r="S257" s="121"/>
      <c r="T257" s="121"/>
      <c r="U257" s="121"/>
      <c r="V257" s="121"/>
      <c r="W257" s="121"/>
      <c r="X257" s="121"/>
      <c r="Y257" s="121"/>
    </row>
    <row r="258" spans="10:25" ht="15.75" customHeight="1" x14ac:dyDescent="0.35">
      <c r="J258" s="121"/>
      <c r="K258" s="121"/>
      <c r="L258" s="121"/>
      <c r="M258" s="121"/>
      <c r="N258" s="121"/>
      <c r="O258" s="121"/>
      <c r="P258" s="121"/>
      <c r="Q258" s="121"/>
      <c r="R258" s="121"/>
      <c r="S258" s="121"/>
      <c r="T258" s="121"/>
      <c r="U258" s="121"/>
      <c r="V258" s="121"/>
      <c r="W258" s="121"/>
      <c r="X258" s="121"/>
      <c r="Y258" s="121"/>
    </row>
    <row r="259" spans="10:25" ht="15.75" customHeight="1" x14ac:dyDescent="0.35">
      <c r="J259" s="121"/>
      <c r="K259" s="121"/>
      <c r="L259" s="121"/>
      <c r="M259" s="121"/>
      <c r="N259" s="121"/>
      <c r="O259" s="121"/>
      <c r="P259" s="121"/>
      <c r="Q259" s="121"/>
      <c r="R259" s="121"/>
      <c r="S259" s="121"/>
      <c r="T259" s="121"/>
      <c r="U259" s="121"/>
      <c r="V259" s="121"/>
      <c r="W259" s="121"/>
      <c r="X259" s="121"/>
      <c r="Y259" s="121"/>
    </row>
    <row r="260" spans="10:25" ht="15.75" customHeight="1" x14ac:dyDescent="0.35">
      <c r="J260" s="121"/>
      <c r="K260" s="121"/>
      <c r="L260" s="121"/>
      <c r="M260" s="121"/>
      <c r="N260" s="121"/>
      <c r="O260" s="121"/>
      <c r="P260" s="121"/>
      <c r="Q260" s="121"/>
      <c r="R260" s="121"/>
      <c r="S260" s="121"/>
      <c r="T260" s="121"/>
      <c r="U260" s="121"/>
      <c r="V260" s="121"/>
      <c r="W260" s="121"/>
      <c r="X260" s="121"/>
      <c r="Y260" s="121"/>
    </row>
    <row r="261" spans="10:25" ht="15.75" customHeight="1" x14ac:dyDescent="0.35">
      <c r="J261" s="121"/>
      <c r="K261" s="121"/>
      <c r="L261" s="121"/>
      <c r="M261" s="121"/>
      <c r="N261" s="121"/>
      <c r="O261" s="121"/>
      <c r="P261" s="121"/>
      <c r="Q261" s="121"/>
      <c r="R261" s="121"/>
      <c r="S261" s="121"/>
      <c r="T261" s="121"/>
      <c r="U261" s="121"/>
      <c r="V261" s="121"/>
      <c r="W261" s="121"/>
      <c r="X261" s="121"/>
      <c r="Y261" s="121"/>
    </row>
    <row r="262" spans="10:25" ht="15.75" customHeight="1" x14ac:dyDescent="0.35">
      <c r="J262" s="121"/>
      <c r="K262" s="121"/>
      <c r="L262" s="121"/>
      <c r="M262" s="121"/>
      <c r="N262" s="121"/>
      <c r="O262" s="121"/>
      <c r="P262" s="121"/>
      <c r="Q262" s="121"/>
      <c r="R262" s="121"/>
      <c r="S262" s="121"/>
      <c r="T262" s="121"/>
      <c r="U262" s="121"/>
      <c r="V262" s="121"/>
      <c r="W262" s="121"/>
      <c r="X262" s="121"/>
      <c r="Y262" s="121"/>
    </row>
    <row r="263" spans="10:25" ht="15.75" customHeight="1" x14ac:dyDescent="0.35">
      <c r="J263" s="121"/>
      <c r="K263" s="121"/>
      <c r="L263" s="121"/>
      <c r="M263" s="121"/>
      <c r="N263" s="121"/>
      <c r="O263" s="121"/>
      <c r="P263" s="121"/>
      <c r="Q263" s="121"/>
      <c r="R263" s="121"/>
      <c r="S263" s="121"/>
      <c r="T263" s="121"/>
      <c r="U263" s="121"/>
      <c r="V263" s="121"/>
      <c r="W263" s="121"/>
      <c r="X263" s="121"/>
      <c r="Y263" s="121"/>
    </row>
    <row r="264" spans="10:25" ht="15.75" customHeight="1" x14ac:dyDescent="0.35">
      <c r="J264" s="121"/>
      <c r="K264" s="121"/>
      <c r="L264" s="121"/>
      <c r="M264" s="121"/>
      <c r="N264" s="121"/>
      <c r="O264" s="121"/>
      <c r="P264" s="121"/>
      <c r="Q264" s="121"/>
      <c r="R264" s="121"/>
      <c r="S264" s="121"/>
      <c r="T264" s="121"/>
      <c r="U264" s="121"/>
      <c r="V264" s="121"/>
      <c r="W264" s="121"/>
      <c r="X264" s="121"/>
      <c r="Y264" s="121"/>
    </row>
    <row r="265" spans="10:25" ht="15.75" customHeight="1" x14ac:dyDescent="0.35">
      <c r="J265" s="121"/>
      <c r="K265" s="121"/>
      <c r="L265" s="121"/>
      <c r="M265" s="121"/>
      <c r="N265" s="121"/>
      <c r="O265" s="121"/>
      <c r="P265" s="121"/>
      <c r="Q265" s="121"/>
      <c r="R265" s="121"/>
      <c r="S265" s="121"/>
      <c r="T265" s="121"/>
      <c r="U265" s="121"/>
      <c r="V265" s="121"/>
      <c r="W265" s="121"/>
      <c r="X265" s="121"/>
      <c r="Y265" s="121"/>
    </row>
    <row r="266" spans="10:25" ht="15.75" customHeight="1" x14ac:dyDescent="0.35">
      <c r="J266" s="121"/>
      <c r="K266" s="121"/>
      <c r="L266" s="121"/>
      <c r="M266" s="121"/>
      <c r="N266" s="121"/>
      <c r="O266" s="121"/>
      <c r="P266" s="121"/>
      <c r="Q266" s="121"/>
      <c r="R266" s="121"/>
      <c r="S266" s="121"/>
      <c r="T266" s="121"/>
      <c r="U266" s="121"/>
      <c r="V266" s="121"/>
      <c r="W266" s="121"/>
      <c r="X266" s="121"/>
      <c r="Y266" s="121"/>
    </row>
    <row r="267" spans="10:25" ht="15.75" customHeight="1" x14ac:dyDescent="0.35">
      <c r="J267" s="121"/>
      <c r="K267" s="121"/>
      <c r="L267" s="121"/>
      <c r="M267" s="121"/>
      <c r="N267" s="121"/>
      <c r="O267" s="121"/>
      <c r="P267" s="121"/>
      <c r="Q267" s="121"/>
      <c r="R267" s="121"/>
      <c r="S267" s="121"/>
      <c r="T267" s="121"/>
      <c r="U267" s="121"/>
      <c r="V267" s="121"/>
      <c r="W267" s="121"/>
      <c r="X267" s="121"/>
      <c r="Y267" s="121"/>
    </row>
    <row r="268" spans="10:25" ht="15.75" customHeight="1" x14ac:dyDescent="0.35">
      <c r="J268" s="121"/>
      <c r="K268" s="121"/>
      <c r="L268" s="121"/>
      <c r="M268" s="121"/>
      <c r="N268" s="121"/>
      <c r="O268" s="121"/>
      <c r="P268" s="121"/>
      <c r="Q268" s="121"/>
      <c r="R268" s="121"/>
      <c r="S268" s="121"/>
      <c r="T268" s="121"/>
      <c r="U268" s="121"/>
      <c r="V268" s="121"/>
      <c r="W268" s="121"/>
      <c r="X268" s="121"/>
      <c r="Y268" s="121"/>
    </row>
    <row r="269" spans="10:25" ht="15.75" customHeight="1" x14ac:dyDescent="0.35">
      <c r="J269" s="121"/>
      <c r="K269" s="121"/>
      <c r="L269" s="121"/>
      <c r="M269" s="121"/>
      <c r="N269" s="121"/>
      <c r="O269" s="121"/>
      <c r="P269" s="121"/>
      <c r="Q269" s="121"/>
      <c r="R269" s="121"/>
      <c r="S269" s="121"/>
      <c r="T269" s="121"/>
      <c r="U269" s="121"/>
      <c r="V269" s="121"/>
      <c r="W269" s="121"/>
      <c r="X269" s="121"/>
      <c r="Y269" s="121"/>
    </row>
    <row r="270" spans="10:25" ht="15.75" customHeight="1" x14ac:dyDescent="0.35">
      <c r="J270" s="121"/>
      <c r="K270" s="121"/>
      <c r="L270" s="121"/>
      <c r="M270" s="121"/>
      <c r="N270" s="121"/>
      <c r="O270" s="121"/>
      <c r="P270" s="121"/>
      <c r="Q270" s="121"/>
      <c r="R270" s="121"/>
      <c r="S270" s="121"/>
      <c r="T270" s="121"/>
      <c r="U270" s="121"/>
      <c r="V270" s="121"/>
      <c r="W270" s="121"/>
      <c r="X270" s="121"/>
      <c r="Y270" s="121"/>
    </row>
    <row r="271" spans="10:25" ht="15.75" customHeight="1" x14ac:dyDescent="0.35">
      <c r="J271" s="121"/>
      <c r="K271" s="121"/>
      <c r="L271" s="121"/>
      <c r="M271" s="121"/>
      <c r="N271" s="121"/>
      <c r="O271" s="121"/>
      <c r="P271" s="121"/>
      <c r="Q271" s="121"/>
      <c r="R271" s="121"/>
      <c r="S271" s="121"/>
      <c r="T271" s="121"/>
      <c r="U271" s="121"/>
      <c r="V271" s="121"/>
      <c r="W271" s="121"/>
      <c r="X271" s="121"/>
      <c r="Y271" s="121"/>
    </row>
    <row r="272" spans="10:25" ht="15.75" customHeight="1" x14ac:dyDescent="0.35">
      <c r="J272" s="121"/>
      <c r="K272" s="121"/>
      <c r="L272" s="121"/>
      <c r="M272" s="121"/>
      <c r="N272" s="121"/>
      <c r="O272" s="121"/>
      <c r="P272" s="121"/>
      <c r="Q272" s="121"/>
      <c r="R272" s="121"/>
      <c r="S272" s="121"/>
      <c r="T272" s="121"/>
      <c r="U272" s="121"/>
      <c r="V272" s="121"/>
      <c r="W272" s="121"/>
      <c r="X272" s="121"/>
      <c r="Y272" s="121"/>
    </row>
    <row r="273" spans="10:25" ht="15.75" customHeight="1" x14ac:dyDescent="0.35">
      <c r="J273" s="121"/>
      <c r="K273" s="121"/>
      <c r="L273" s="121"/>
      <c r="M273" s="121"/>
      <c r="N273" s="121"/>
      <c r="O273" s="121"/>
      <c r="P273" s="121"/>
      <c r="Q273" s="121"/>
      <c r="R273" s="121"/>
      <c r="S273" s="121"/>
      <c r="T273" s="121"/>
      <c r="U273" s="121"/>
      <c r="V273" s="121"/>
      <c r="W273" s="121"/>
      <c r="X273" s="121"/>
      <c r="Y273" s="121"/>
    </row>
    <row r="274" spans="10:25" ht="15.75" customHeight="1" x14ac:dyDescent="0.35">
      <c r="J274" s="121"/>
      <c r="K274" s="121"/>
      <c r="L274" s="121"/>
      <c r="M274" s="121"/>
      <c r="N274" s="121"/>
      <c r="O274" s="121"/>
      <c r="P274" s="121"/>
      <c r="Q274" s="121"/>
      <c r="R274" s="121"/>
      <c r="S274" s="121"/>
      <c r="T274" s="121"/>
      <c r="U274" s="121"/>
      <c r="V274" s="121"/>
      <c r="W274" s="121"/>
      <c r="X274" s="121"/>
      <c r="Y274" s="121"/>
    </row>
    <row r="275" spans="10:25" ht="15.75" customHeight="1" x14ac:dyDescent="0.35">
      <c r="J275" s="121"/>
      <c r="K275" s="121"/>
      <c r="L275" s="121"/>
      <c r="M275" s="121"/>
      <c r="N275" s="121"/>
      <c r="O275" s="121"/>
      <c r="P275" s="121"/>
      <c r="Q275" s="121"/>
      <c r="R275" s="121"/>
      <c r="S275" s="121"/>
      <c r="T275" s="121"/>
      <c r="U275" s="121"/>
      <c r="V275" s="121"/>
      <c r="W275" s="121"/>
      <c r="X275" s="121"/>
      <c r="Y275" s="121"/>
    </row>
    <row r="276" spans="10:25" ht="15.75" customHeight="1" x14ac:dyDescent="0.35">
      <c r="J276" s="121"/>
      <c r="K276" s="121"/>
      <c r="L276" s="121"/>
      <c r="M276" s="121"/>
      <c r="N276" s="121"/>
      <c r="O276" s="121"/>
      <c r="P276" s="121"/>
      <c r="Q276" s="121"/>
      <c r="R276" s="121"/>
      <c r="S276" s="121"/>
      <c r="T276" s="121"/>
      <c r="U276" s="121"/>
      <c r="V276" s="121"/>
      <c r="W276" s="121"/>
      <c r="X276" s="121"/>
      <c r="Y276" s="121"/>
    </row>
    <row r="277" spans="10:25" ht="15.75" customHeight="1" x14ac:dyDescent="0.35">
      <c r="J277" s="121"/>
      <c r="K277" s="121"/>
      <c r="L277" s="121"/>
      <c r="M277" s="121"/>
      <c r="N277" s="121"/>
      <c r="O277" s="121"/>
      <c r="P277" s="121"/>
      <c r="Q277" s="121"/>
      <c r="R277" s="121"/>
      <c r="S277" s="121"/>
      <c r="T277" s="121"/>
      <c r="U277" s="121"/>
      <c r="V277" s="121"/>
      <c r="W277" s="121"/>
      <c r="X277" s="121"/>
      <c r="Y277" s="121"/>
    </row>
    <row r="278" spans="10:25" ht="15.75" customHeight="1" x14ac:dyDescent="0.35">
      <c r="J278" s="121"/>
      <c r="K278" s="121"/>
      <c r="L278" s="121"/>
      <c r="M278" s="121"/>
      <c r="N278" s="121"/>
      <c r="O278" s="121"/>
      <c r="P278" s="121"/>
      <c r="Q278" s="121"/>
      <c r="R278" s="121"/>
      <c r="S278" s="121"/>
      <c r="T278" s="121"/>
      <c r="U278" s="121"/>
      <c r="V278" s="121"/>
      <c r="W278" s="121"/>
      <c r="X278" s="121"/>
      <c r="Y278" s="121"/>
    </row>
    <row r="279" spans="10:25" ht="15.75" customHeight="1" x14ac:dyDescent="0.35">
      <c r="J279" s="121"/>
      <c r="K279" s="121"/>
      <c r="L279" s="121"/>
      <c r="M279" s="121"/>
      <c r="N279" s="121"/>
      <c r="O279" s="121"/>
      <c r="P279" s="121"/>
      <c r="Q279" s="121"/>
      <c r="R279" s="121"/>
      <c r="S279" s="121"/>
      <c r="T279" s="121"/>
      <c r="U279" s="121"/>
      <c r="V279" s="121"/>
      <c r="W279" s="121"/>
      <c r="X279" s="121"/>
      <c r="Y279" s="121"/>
    </row>
    <row r="280" spans="10:25" ht="15.75" customHeight="1" x14ac:dyDescent="0.35">
      <c r="J280" s="121"/>
      <c r="K280" s="121"/>
      <c r="L280" s="121"/>
      <c r="M280" s="121"/>
      <c r="N280" s="121"/>
      <c r="O280" s="121"/>
      <c r="P280" s="121"/>
      <c r="Q280" s="121"/>
      <c r="R280" s="121"/>
      <c r="S280" s="121"/>
      <c r="T280" s="121"/>
      <c r="U280" s="121"/>
      <c r="V280" s="121"/>
      <c r="W280" s="121"/>
      <c r="X280" s="121"/>
      <c r="Y280" s="121"/>
    </row>
    <row r="281" spans="10:25" ht="15.75" customHeight="1" x14ac:dyDescent="0.35">
      <c r="J281" s="121"/>
      <c r="K281" s="121"/>
      <c r="L281" s="121"/>
      <c r="M281" s="121"/>
      <c r="N281" s="121"/>
      <c r="O281" s="121"/>
      <c r="P281" s="121"/>
      <c r="Q281" s="121"/>
      <c r="R281" s="121"/>
      <c r="S281" s="121"/>
      <c r="T281" s="121"/>
      <c r="U281" s="121"/>
      <c r="V281" s="121"/>
      <c r="W281" s="121"/>
      <c r="X281" s="121"/>
      <c r="Y281" s="121"/>
    </row>
    <row r="282" spans="10:25" ht="15.75" customHeight="1" x14ac:dyDescent="0.35">
      <c r="J282" s="121"/>
      <c r="K282" s="121"/>
      <c r="L282" s="121"/>
      <c r="M282" s="121"/>
      <c r="N282" s="121"/>
      <c r="O282" s="121"/>
      <c r="P282" s="121"/>
      <c r="Q282" s="121"/>
      <c r="R282" s="121"/>
      <c r="S282" s="121"/>
      <c r="T282" s="121"/>
      <c r="U282" s="121"/>
      <c r="V282" s="121"/>
      <c r="W282" s="121"/>
      <c r="X282" s="121"/>
      <c r="Y282" s="121"/>
    </row>
    <row r="283" spans="10:25" ht="15.75" customHeight="1" x14ac:dyDescent="0.35">
      <c r="J283" s="121"/>
      <c r="K283" s="121"/>
      <c r="L283" s="121"/>
      <c r="M283" s="121"/>
      <c r="N283" s="121"/>
      <c r="O283" s="121"/>
      <c r="P283" s="121"/>
      <c r="Q283" s="121"/>
      <c r="R283" s="121"/>
      <c r="S283" s="121"/>
      <c r="T283" s="121"/>
      <c r="U283" s="121"/>
      <c r="V283" s="121"/>
      <c r="W283" s="121"/>
      <c r="X283" s="121"/>
      <c r="Y283" s="121"/>
    </row>
    <row r="284" spans="10:25" ht="15.75" customHeight="1" x14ac:dyDescent="0.35">
      <c r="J284" s="121"/>
      <c r="K284" s="121"/>
      <c r="L284" s="121"/>
      <c r="M284" s="121"/>
      <c r="N284" s="121"/>
      <c r="O284" s="121"/>
      <c r="P284" s="121"/>
      <c r="Q284" s="121"/>
      <c r="R284" s="121"/>
      <c r="S284" s="121"/>
      <c r="T284" s="121"/>
      <c r="U284" s="121"/>
      <c r="V284" s="121"/>
      <c r="W284" s="121"/>
      <c r="X284" s="121"/>
      <c r="Y284" s="121"/>
    </row>
    <row r="285" spans="10:25" ht="15.75" customHeight="1" x14ac:dyDescent="0.35">
      <c r="J285" s="121"/>
      <c r="K285" s="121"/>
      <c r="L285" s="121"/>
      <c r="M285" s="121"/>
      <c r="N285" s="121"/>
      <c r="O285" s="121"/>
      <c r="P285" s="121"/>
      <c r="Q285" s="121"/>
      <c r="R285" s="121"/>
      <c r="S285" s="121"/>
      <c r="T285" s="121"/>
      <c r="U285" s="121"/>
      <c r="V285" s="121"/>
      <c r="W285" s="121"/>
      <c r="X285" s="121"/>
      <c r="Y285" s="121"/>
    </row>
    <row r="286" spans="10:25" ht="15.75" customHeight="1" x14ac:dyDescent="0.35">
      <c r="J286" s="121"/>
      <c r="K286" s="121"/>
      <c r="L286" s="121"/>
      <c r="M286" s="121"/>
      <c r="N286" s="121"/>
      <c r="O286" s="121"/>
      <c r="P286" s="121"/>
      <c r="Q286" s="121"/>
      <c r="R286" s="121"/>
      <c r="S286" s="121"/>
      <c r="T286" s="121"/>
      <c r="U286" s="121"/>
      <c r="V286" s="121"/>
      <c r="W286" s="121"/>
      <c r="X286" s="121"/>
      <c r="Y286" s="121"/>
    </row>
    <row r="287" spans="10:25" ht="15.75" customHeight="1" x14ac:dyDescent="0.35">
      <c r="J287" s="121"/>
      <c r="K287" s="121"/>
      <c r="L287" s="121"/>
      <c r="M287" s="121"/>
      <c r="N287" s="121"/>
      <c r="O287" s="121"/>
      <c r="P287" s="121"/>
      <c r="Q287" s="121"/>
      <c r="R287" s="121"/>
      <c r="S287" s="121"/>
      <c r="T287" s="121"/>
      <c r="U287" s="121"/>
      <c r="V287" s="121"/>
      <c r="W287" s="121"/>
      <c r="X287" s="121"/>
      <c r="Y287" s="121"/>
    </row>
    <row r="288" spans="10:25" ht="15.75" customHeight="1" x14ac:dyDescent="0.35">
      <c r="J288" s="121"/>
      <c r="K288" s="121"/>
      <c r="L288" s="121"/>
      <c r="M288" s="121"/>
      <c r="N288" s="121"/>
      <c r="O288" s="121"/>
      <c r="P288" s="121"/>
      <c r="Q288" s="121"/>
      <c r="R288" s="121"/>
      <c r="S288" s="121"/>
      <c r="T288" s="121"/>
      <c r="U288" s="121"/>
      <c r="V288" s="121"/>
      <c r="W288" s="121"/>
      <c r="X288" s="121"/>
      <c r="Y288" s="121"/>
    </row>
    <row r="289" spans="10:25" ht="15.75" customHeight="1" x14ac:dyDescent="0.35">
      <c r="J289" s="121"/>
      <c r="K289" s="121"/>
      <c r="L289" s="121"/>
      <c r="M289" s="121"/>
      <c r="N289" s="121"/>
      <c r="O289" s="121"/>
      <c r="P289" s="121"/>
      <c r="Q289" s="121"/>
      <c r="R289" s="121"/>
      <c r="S289" s="121"/>
      <c r="T289" s="121"/>
      <c r="U289" s="121"/>
      <c r="V289" s="121"/>
      <c r="W289" s="121"/>
      <c r="X289" s="121"/>
      <c r="Y289" s="121"/>
    </row>
    <row r="290" spans="10:25" ht="15.75" customHeight="1" x14ac:dyDescent="0.35">
      <c r="J290" s="121"/>
      <c r="K290" s="121"/>
      <c r="L290" s="121"/>
      <c r="M290" s="121"/>
      <c r="N290" s="121"/>
      <c r="O290" s="121"/>
      <c r="P290" s="121"/>
      <c r="Q290" s="121"/>
      <c r="R290" s="121"/>
      <c r="S290" s="121"/>
      <c r="T290" s="121"/>
      <c r="U290" s="121"/>
      <c r="V290" s="121"/>
      <c r="W290" s="121"/>
      <c r="X290" s="121"/>
      <c r="Y290" s="121"/>
    </row>
    <row r="291" spans="10:25" ht="15.75" customHeight="1" x14ac:dyDescent="0.35">
      <c r="J291" s="121"/>
      <c r="K291" s="121"/>
      <c r="L291" s="121"/>
      <c r="M291" s="121"/>
      <c r="N291" s="121"/>
      <c r="O291" s="121"/>
      <c r="P291" s="121"/>
      <c r="Q291" s="121"/>
      <c r="R291" s="121"/>
      <c r="S291" s="121"/>
      <c r="T291" s="121"/>
      <c r="U291" s="121"/>
      <c r="V291" s="121"/>
      <c r="W291" s="121"/>
      <c r="X291" s="121"/>
      <c r="Y291" s="121"/>
    </row>
    <row r="292" spans="10:25" ht="15.75" customHeight="1" x14ac:dyDescent="0.35">
      <c r="J292" s="121"/>
      <c r="K292" s="121"/>
      <c r="L292" s="121"/>
      <c r="M292" s="121"/>
      <c r="N292" s="121"/>
      <c r="O292" s="121"/>
      <c r="P292" s="121"/>
      <c r="Q292" s="121"/>
      <c r="R292" s="121"/>
      <c r="S292" s="121"/>
      <c r="T292" s="121"/>
      <c r="U292" s="121"/>
      <c r="V292" s="121"/>
      <c r="W292" s="121"/>
      <c r="X292" s="121"/>
      <c r="Y292" s="121"/>
    </row>
    <row r="293" spans="10:25" ht="15.75" customHeight="1" x14ac:dyDescent="0.35">
      <c r="J293" s="121"/>
      <c r="K293" s="121"/>
      <c r="L293" s="121"/>
      <c r="M293" s="121"/>
      <c r="N293" s="121"/>
      <c r="O293" s="121"/>
      <c r="P293" s="121"/>
      <c r="Q293" s="121"/>
      <c r="R293" s="121"/>
      <c r="S293" s="121"/>
      <c r="T293" s="121"/>
      <c r="U293" s="121"/>
      <c r="V293" s="121"/>
      <c r="W293" s="121"/>
      <c r="X293" s="121"/>
      <c r="Y293" s="121"/>
    </row>
    <row r="294" spans="10:25" ht="15.75" customHeight="1" x14ac:dyDescent="0.35">
      <c r="J294" s="121"/>
      <c r="K294" s="121"/>
      <c r="L294" s="121"/>
      <c r="M294" s="121"/>
      <c r="N294" s="121"/>
      <c r="O294" s="121"/>
      <c r="P294" s="121"/>
      <c r="Q294" s="121"/>
      <c r="R294" s="121"/>
      <c r="S294" s="121"/>
      <c r="T294" s="121"/>
      <c r="U294" s="121"/>
      <c r="V294" s="121"/>
      <c r="W294" s="121"/>
      <c r="X294" s="121"/>
      <c r="Y294" s="121"/>
    </row>
    <row r="295" spans="10:25" ht="15.75" customHeight="1" x14ac:dyDescent="0.35">
      <c r="J295" s="121"/>
      <c r="K295" s="121"/>
      <c r="L295" s="121"/>
      <c r="M295" s="121"/>
      <c r="N295" s="121"/>
      <c r="O295" s="121"/>
      <c r="P295" s="121"/>
      <c r="Q295" s="121"/>
      <c r="R295" s="121"/>
      <c r="S295" s="121"/>
      <c r="T295" s="121"/>
      <c r="U295" s="121"/>
      <c r="V295" s="121"/>
      <c r="W295" s="121"/>
      <c r="X295" s="121"/>
      <c r="Y295" s="121"/>
    </row>
    <row r="296" spans="10:25" ht="15.75" customHeight="1" x14ac:dyDescent="0.35">
      <c r="J296" s="121"/>
      <c r="K296" s="121"/>
      <c r="L296" s="121"/>
      <c r="M296" s="121"/>
      <c r="N296" s="121"/>
      <c r="O296" s="121"/>
      <c r="P296" s="121"/>
      <c r="Q296" s="121"/>
      <c r="R296" s="121"/>
      <c r="S296" s="121"/>
      <c r="T296" s="121"/>
      <c r="U296" s="121"/>
      <c r="V296" s="121"/>
      <c r="W296" s="121"/>
      <c r="X296" s="121"/>
      <c r="Y296" s="121"/>
    </row>
    <row r="297" spans="10:25" ht="15.75" customHeight="1" x14ac:dyDescent="0.35">
      <c r="J297" s="121"/>
      <c r="K297" s="121"/>
      <c r="L297" s="121"/>
      <c r="M297" s="121"/>
      <c r="N297" s="121"/>
      <c r="O297" s="121"/>
      <c r="P297" s="121"/>
      <c r="Q297" s="121"/>
      <c r="R297" s="121"/>
      <c r="S297" s="121"/>
      <c r="T297" s="121"/>
      <c r="U297" s="121"/>
      <c r="V297" s="121"/>
      <c r="W297" s="121"/>
      <c r="X297" s="121"/>
      <c r="Y297" s="121"/>
    </row>
    <row r="298" spans="10:25" ht="15.75" customHeight="1" x14ac:dyDescent="0.35"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</row>
    <row r="299" spans="10:25" ht="15.75" customHeight="1" x14ac:dyDescent="0.35">
      <c r="J299" s="121"/>
      <c r="K299" s="121"/>
      <c r="L299" s="121"/>
      <c r="M299" s="121"/>
      <c r="N299" s="121"/>
      <c r="O299" s="121"/>
      <c r="P299" s="121"/>
      <c r="Q299" s="121"/>
      <c r="R299" s="121"/>
      <c r="S299" s="121"/>
      <c r="T299" s="121"/>
      <c r="U299" s="121"/>
      <c r="V299" s="121"/>
      <c r="W299" s="121"/>
      <c r="X299" s="121"/>
      <c r="Y299" s="121"/>
    </row>
    <row r="300" spans="10:25" ht="15.75" customHeight="1" x14ac:dyDescent="0.35">
      <c r="J300" s="121"/>
      <c r="K300" s="121"/>
      <c r="L300" s="121"/>
      <c r="M300" s="121"/>
      <c r="N300" s="121"/>
      <c r="O300" s="121"/>
      <c r="P300" s="121"/>
      <c r="Q300" s="121"/>
      <c r="R300" s="121"/>
      <c r="S300" s="121"/>
      <c r="T300" s="121"/>
      <c r="U300" s="121"/>
      <c r="V300" s="121"/>
      <c r="W300" s="121"/>
      <c r="X300" s="121"/>
      <c r="Y300" s="121"/>
    </row>
    <row r="301" spans="10:25" ht="15.75" customHeight="1" x14ac:dyDescent="0.35"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</row>
    <row r="302" spans="10:25" ht="15.75" customHeight="1" x14ac:dyDescent="0.35">
      <c r="J302" s="121"/>
      <c r="K302" s="121"/>
      <c r="L302" s="121"/>
      <c r="M302" s="121"/>
      <c r="N302" s="121"/>
      <c r="O302" s="121"/>
      <c r="P302" s="121"/>
      <c r="Q302" s="121"/>
      <c r="R302" s="121"/>
      <c r="S302" s="121"/>
      <c r="T302" s="121"/>
      <c r="U302" s="121"/>
      <c r="V302" s="121"/>
      <c r="W302" s="121"/>
      <c r="X302" s="121"/>
      <c r="Y302" s="121"/>
    </row>
    <row r="303" spans="10:25" ht="15.75" customHeight="1" x14ac:dyDescent="0.35">
      <c r="J303" s="121"/>
      <c r="K303" s="121"/>
      <c r="L303" s="121"/>
      <c r="M303" s="121"/>
      <c r="N303" s="121"/>
      <c r="O303" s="121"/>
      <c r="P303" s="121"/>
      <c r="Q303" s="121"/>
      <c r="R303" s="121"/>
      <c r="S303" s="121"/>
      <c r="T303" s="121"/>
      <c r="U303" s="121"/>
      <c r="V303" s="121"/>
      <c r="W303" s="121"/>
      <c r="X303" s="121"/>
      <c r="Y303" s="121"/>
    </row>
    <row r="304" spans="10:25" ht="15.75" customHeight="1" x14ac:dyDescent="0.35"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</row>
    <row r="305" spans="10:25" ht="15.75" customHeight="1" x14ac:dyDescent="0.35">
      <c r="J305" s="121"/>
      <c r="K305" s="121"/>
      <c r="L305" s="121"/>
      <c r="M305" s="121"/>
      <c r="N305" s="121"/>
      <c r="O305" s="121"/>
      <c r="P305" s="121"/>
      <c r="Q305" s="121"/>
      <c r="R305" s="121"/>
      <c r="S305" s="121"/>
      <c r="T305" s="121"/>
      <c r="U305" s="121"/>
      <c r="V305" s="121"/>
      <c r="W305" s="121"/>
      <c r="X305" s="121"/>
      <c r="Y305" s="121"/>
    </row>
    <row r="306" spans="10:25" ht="15.75" customHeight="1" x14ac:dyDescent="0.35">
      <c r="J306" s="121"/>
      <c r="K306" s="121"/>
      <c r="L306" s="121"/>
      <c r="M306" s="121"/>
      <c r="N306" s="121"/>
      <c r="O306" s="121"/>
      <c r="P306" s="121"/>
      <c r="Q306" s="121"/>
      <c r="R306" s="121"/>
      <c r="S306" s="121"/>
      <c r="T306" s="121"/>
      <c r="U306" s="121"/>
      <c r="V306" s="121"/>
      <c r="W306" s="121"/>
      <c r="X306" s="121"/>
      <c r="Y306" s="121"/>
    </row>
    <row r="307" spans="10:25" ht="15.75" customHeight="1" x14ac:dyDescent="0.35"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</row>
    <row r="308" spans="10:25" ht="15.75" customHeight="1" x14ac:dyDescent="0.35">
      <c r="J308" s="121"/>
      <c r="K308" s="121"/>
      <c r="L308" s="121"/>
      <c r="M308" s="121"/>
      <c r="N308" s="121"/>
      <c r="O308" s="121"/>
      <c r="P308" s="121"/>
      <c r="Q308" s="121"/>
      <c r="R308" s="121"/>
      <c r="S308" s="121"/>
      <c r="T308" s="121"/>
      <c r="U308" s="121"/>
      <c r="V308" s="121"/>
      <c r="W308" s="121"/>
      <c r="X308" s="121"/>
      <c r="Y308" s="121"/>
    </row>
    <row r="309" spans="10:25" ht="15.75" customHeight="1" x14ac:dyDescent="0.35">
      <c r="J309" s="121"/>
      <c r="K309" s="121"/>
      <c r="L309" s="121"/>
      <c r="M309" s="121"/>
      <c r="N309" s="121"/>
      <c r="O309" s="121"/>
      <c r="P309" s="121"/>
      <c r="Q309" s="121"/>
      <c r="R309" s="121"/>
      <c r="S309" s="121"/>
      <c r="T309" s="121"/>
      <c r="U309" s="121"/>
      <c r="V309" s="121"/>
      <c r="W309" s="121"/>
      <c r="X309" s="121"/>
      <c r="Y309" s="121"/>
    </row>
    <row r="310" spans="10:25" ht="15.75" customHeight="1" x14ac:dyDescent="0.35"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</row>
    <row r="311" spans="10:25" ht="15.75" customHeight="1" x14ac:dyDescent="0.35">
      <c r="J311" s="121"/>
      <c r="K311" s="121"/>
      <c r="L311" s="121"/>
      <c r="M311" s="121"/>
      <c r="N311" s="121"/>
      <c r="O311" s="121"/>
      <c r="P311" s="121"/>
      <c r="Q311" s="121"/>
      <c r="R311" s="121"/>
      <c r="S311" s="121"/>
      <c r="T311" s="121"/>
      <c r="U311" s="121"/>
      <c r="V311" s="121"/>
      <c r="W311" s="121"/>
      <c r="X311" s="121"/>
      <c r="Y311" s="121"/>
    </row>
    <row r="312" spans="10:25" ht="15.75" customHeight="1" x14ac:dyDescent="0.35">
      <c r="J312" s="121"/>
      <c r="K312" s="121"/>
      <c r="L312" s="121"/>
      <c r="M312" s="121"/>
      <c r="N312" s="121"/>
      <c r="O312" s="121"/>
      <c r="P312" s="121"/>
      <c r="Q312" s="121"/>
      <c r="R312" s="121"/>
      <c r="S312" s="121"/>
      <c r="T312" s="121"/>
      <c r="U312" s="121"/>
      <c r="V312" s="121"/>
      <c r="W312" s="121"/>
      <c r="X312" s="121"/>
      <c r="Y312" s="121"/>
    </row>
    <row r="313" spans="10:25" ht="15.75" customHeight="1" x14ac:dyDescent="0.35">
      <c r="J313" s="121"/>
      <c r="K313" s="121"/>
      <c r="L313" s="121"/>
      <c r="M313" s="121"/>
      <c r="N313" s="121"/>
      <c r="O313" s="121"/>
      <c r="P313" s="121"/>
      <c r="Q313" s="121"/>
      <c r="R313" s="121"/>
      <c r="S313" s="121"/>
      <c r="T313" s="121"/>
      <c r="U313" s="121"/>
      <c r="V313" s="121"/>
      <c r="W313" s="121"/>
      <c r="X313" s="121"/>
      <c r="Y313" s="121"/>
    </row>
    <row r="314" spans="10:25" ht="15.75" customHeight="1" x14ac:dyDescent="0.35">
      <c r="J314" s="121"/>
      <c r="K314" s="121"/>
      <c r="L314" s="121"/>
      <c r="M314" s="121"/>
      <c r="N314" s="121"/>
      <c r="O314" s="121"/>
      <c r="P314" s="121"/>
      <c r="Q314" s="121"/>
      <c r="R314" s="121"/>
      <c r="S314" s="121"/>
      <c r="T314" s="121"/>
      <c r="U314" s="121"/>
      <c r="V314" s="121"/>
      <c r="W314" s="121"/>
      <c r="X314" s="121"/>
      <c r="Y314" s="121"/>
    </row>
    <row r="315" spans="10:25" ht="15.75" customHeight="1" x14ac:dyDescent="0.35">
      <c r="J315" s="121"/>
      <c r="K315" s="121"/>
      <c r="L315" s="121"/>
      <c r="M315" s="121"/>
      <c r="N315" s="121"/>
      <c r="O315" s="121"/>
      <c r="P315" s="121"/>
      <c r="Q315" s="121"/>
      <c r="R315" s="121"/>
      <c r="S315" s="121"/>
      <c r="T315" s="121"/>
      <c r="U315" s="121"/>
      <c r="V315" s="121"/>
      <c r="W315" s="121"/>
      <c r="X315" s="121"/>
      <c r="Y315" s="121"/>
    </row>
    <row r="316" spans="10:25" ht="15.75" customHeight="1" x14ac:dyDescent="0.35">
      <c r="J316" s="121"/>
      <c r="K316" s="121"/>
      <c r="L316" s="121"/>
      <c r="M316" s="121"/>
      <c r="N316" s="121"/>
      <c r="O316" s="121"/>
      <c r="P316" s="121"/>
      <c r="Q316" s="121"/>
      <c r="R316" s="121"/>
      <c r="S316" s="121"/>
      <c r="T316" s="121"/>
      <c r="U316" s="121"/>
      <c r="V316" s="121"/>
      <c r="W316" s="121"/>
      <c r="X316" s="121"/>
      <c r="Y316" s="121"/>
    </row>
    <row r="317" spans="10:25" ht="15.75" customHeight="1" x14ac:dyDescent="0.35">
      <c r="J317" s="121"/>
      <c r="K317" s="121"/>
      <c r="L317" s="121"/>
      <c r="M317" s="121"/>
      <c r="N317" s="121"/>
      <c r="O317" s="121"/>
      <c r="P317" s="121"/>
      <c r="Q317" s="121"/>
      <c r="R317" s="121"/>
      <c r="S317" s="121"/>
      <c r="T317" s="121"/>
      <c r="U317" s="121"/>
      <c r="V317" s="121"/>
      <c r="W317" s="121"/>
      <c r="X317" s="121"/>
      <c r="Y317" s="121"/>
    </row>
    <row r="318" spans="10:25" ht="15.75" customHeight="1" x14ac:dyDescent="0.35">
      <c r="J318" s="121"/>
      <c r="K318" s="121"/>
      <c r="L318" s="121"/>
      <c r="M318" s="121"/>
      <c r="N318" s="121"/>
      <c r="O318" s="121"/>
      <c r="P318" s="121"/>
      <c r="Q318" s="121"/>
      <c r="R318" s="121"/>
      <c r="S318" s="121"/>
      <c r="T318" s="121"/>
      <c r="U318" s="121"/>
      <c r="V318" s="121"/>
      <c r="W318" s="121"/>
      <c r="X318" s="121"/>
      <c r="Y318" s="121"/>
    </row>
    <row r="319" spans="10:25" ht="15.75" customHeight="1" x14ac:dyDescent="0.35"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</row>
    <row r="320" spans="10:25" ht="15.75" customHeight="1" x14ac:dyDescent="0.35">
      <c r="J320" s="121"/>
      <c r="K320" s="121"/>
      <c r="L320" s="121"/>
      <c r="M320" s="121"/>
      <c r="N320" s="121"/>
      <c r="O320" s="121"/>
      <c r="P320" s="121"/>
      <c r="Q320" s="121"/>
      <c r="R320" s="121"/>
      <c r="S320" s="121"/>
      <c r="T320" s="121"/>
      <c r="U320" s="121"/>
      <c r="V320" s="121"/>
      <c r="W320" s="121"/>
      <c r="X320" s="121"/>
      <c r="Y320" s="121"/>
    </row>
    <row r="321" spans="10:25" ht="15.75" customHeight="1" x14ac:dyDescent="0.35">
      <c r="J321" s="121"/>
      <c r="K321" s="121"/>
      <c r="L321" s="121"/>
      <c r="M321" s="121"/>
      <c r="N321" s="121"/>
      <c r="O321" s="121"/>
      <c r="P321" s="121"/>
      <c r="Q321" s="121"/>
      <c r="R321" s="121"/>
      <c r="S321" s="121"/>
      <c r="T321" s="121"/>
      <c r="U321" s="121"/>
      <c r="V321" s="121"/>
      <c r="W321" s="121"/>
      <c r="X321" s="121"/>
      <c r="Y321" s="121"/>
    </row>
    <row r="322" spans="10:25" ht="15.75" customHeight="1" x14ac:dyDescent="0.35"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</row>
    <row r="323" spans="10:25" ht="15.75" customHeight="1" x14ac:dyDescent="0.35">
      <c r="J323" s="121"/>
      <c r="K323" s="121"/>
      <c r="L323" s="121"/>
      <c r="M323" s="121"/>
      <c r="N323" s="121"/>
      <c r="O323" s="121"/>
      <c r="P323" s="121"/>
      <c r="Q323" s="121"/>
      <c r="R323" s="121"/>
      <c r="S323" s="121"/>
      <c r="T323" s="121"/>
      <c r="U323" s="121"/>
      <c r="V323" s="121"/>
      <c r="W323" s="121"/>
      <c r="X323" s="121"/>
      <c r="Y323" s="121"/>
    </row>
    <row r="324" spans="10:25" ht="15.75" customHeight="1" x14ac:dyDescent="0.35">
      <c r="J324" s="121"/>
      <c r="K324" s="121"/>
      <c r="L324" s="121"/>
      <c r="M324" s="121"/>
      <c r="N324" s="121"/>
      <c r="O324" s="121"/>
      <c r="P324" s="121"/>
      <c r="Q324" s="121"/>
      <c r="R324" s="121"/>
      <c r="S324" s="121"/>
      <c r="T324" s="121"/>
      <c r="U324" s="121"/>
      <c r="V324" s="121"/>
      <c r="W324" s="121"/>
      <c r="X324" s="121"/>
      <c r="Y324" s="121"/>
    </row>
    <row r="325" spans="10:25" ht="15.75" customHeight="1" x14ac:dyDescent="0.35">
      <c r="J325" s="121"/>
      <c r="K325" s="121"/>
      <c r="L325" s="121"/>
      <c r="M325" s="121"/>
      <c r="N325" s="121"/>
      <c r="O325" s="121"/>
      <c r="P325" s="121"/>
      <c r="Q325" s="121"/>
      <c r="R325" s="121"/>
      <c r="S325" s="121"/>
      <c r="T325" s="121"/>
      <c r="U325" s="121"/>
      <c r="V325" s="121"/>
      <c r="W325" s="121"/>
      <c r="X325" s="121"/>
      <c r="Y325" s="121"/>
    </row>
    <row r="326" spans="10:25" ht="15.75" customHeight="1" x14ac:dyDescent="0.35">
      <c r="J326" s="121"/>
      <c r="K326" s="121"/>
      <c r="L326" s="121"/>
      <c r="M326" s="121"/>
      <c r="N326" s="121"/>
      <c r="O326" s="121"/>
      <c r="P326" s="121"/>
      <c r="Q326" s="121"/>
      <c r="R326" s="121"/>
      <c r="S326" s="121"/>
      <c r="T326" s="121"/>
      <c r="U326" s="121"/>
      <c r="V326" s="121"/>
      <c r="W326" s="121"/>
      <c r="X326" s="121"/>
      <c r="Y326" s="121"/>
    </row>
    <row r="327" spans="10:25" ht="15.75" customHeight="1" x14ac:dyDescent="0.35">
      <c r="J327" s="121"/>
      <c r="K327" s="121"/>
      <c r="L327" s="121"/>
      <c r="M327" s="121"/>
      <c r="N327" s="121"/>
      <c r="O327" s="121"/>
      <c r="P327" s="121"/>
      <c r="Q327" s="121"/>
      <c r="R327" s="121"/>
      <c r="S327" s="121"/>
      <c r="T327" s="121"/>
      <c r="U327" s="121"/>
      <c r="V327" s="121"/>
      <c r="W327" s="121"/>
      <c r="X327" s="121"/>
      <c r="Y327" s="121"/>
    </row>
    <row r="328" spans="10:25" ht="15.75" customHeight="1" x14ac:dyDescent="0.35">
      <c r="J328" s="121"/>
      <c r="K328" s="121"/>
      <c r="L328" s="121"/>
      <c r="M328" s="121"/>
      <c r="N328" s="121"/>
      <c r="O328" s="121"/>
      <c r="P328" s="121"/>
      <c r="Q328" s="121"/>
      <c r="R328" s="121"/>
      <c r="S328" s="121"/>
      <c r="T328" s="121"/>
      <c r="U328" s="121"/>
      <c r="V328" s="121"/>
      <c r="W328" s="121"/>
      <c r="X328" s="121"/>
      <c r="Y328" s="121"/>
    </row>
    <row r="329" spans="10:25" ht="15.75" customHeight="1" x14ac:dyDescent="0.35">
      <c r="J329" s="121"/>
      <c r="K329" s="121"/>
      <c r="L329" s="121"/>
      <c r="M329" s="121"/>
      <c r="N329" s="121"/>
      <c r="O329" s="121"/>
      <c r="P329" s="121"/>
      <c r="Q329" s="121"/>
      <c r="R329" s="121"/>
      <c r="S329" s="121"/>
      <c r="T329" s="121"/>
      <c r="U329" s="121"/>
      <c r="V329" s="121"/>
      <c r="W329" s="121"/>
      <c r="X329" s="121"/>
      <c r="Y329" s="121"/>
    </row>
    <row r="330" spans="10:25" ht="15.75" customHeight="1" x14ac:dyDescent="0.35">
      <c r="J330" s="121"/>
      <c r="K330" s="121"/>
      <c r="L330" s="121"/>
      <c r="M330" s="121"/>
      <c r="N330" s="121"/>
      <c r="O330" s="121"/>
      <c r="P330" s="121"/>
      <c r="Q330" s="121"/>
      <c r="R330" s="121"/>
      <c r="S330" s="121"/>
      <c r="T330" s="121"/>
      <c r="U330" s="121"/>
      <c r="V330" s="121"/>
      <c r="W330" s="121"/>
      <c r="X330" s="121"/>
      <c r="Y330" s="121"/>
    </row>
    <row r="331" spans="10:25" ht="15.75" customHeight="1" x14ac:dyDescent="0.35">
      <c r="J331" s="121"/>
      <c r="K331" s="121"/>
      <c r="L331" s="121"/>
      <c r="M331" s="121"/>
      <c r="N331" s="121"/>
      <c r="O331" s="121"/>
      <c r="P331" s="121"/>
      <c r="Q331" s="121"/>
      <c r="R331" s="121"/>
      <c r="S331" s="121"/>
      <c r="T331" s="121"/>
      <c r="U331" s="121"/>
      <c r="V331" s="121"/>
      <c r="W331" s="121"/>
      <c r="X331" s="121"/>
      <c r="Y331" s="121"/>
    </row>
    <row r="332" spans="10:25" ht="15.75" customHeight="1" x14ac:dyDescent="0.35">
      <c r="J332" s="121"/>
      <c r="K332" s="121"/>
      <c r="L332" s="121"/>
      <c r="M332" s="121"/>
      <c r="N332" s="121"/>
      <c r="O332" s="121"/>
      <c r="P332" s="121"/>
      <c r="Q332" s="121"/>
      <c r="R332" s="121"/>
      <c r="S332" s="121"/>
      <c r="T332" s="121"/>
      <c r="U332" s="121"/>
      <c r="V332" s="121"/>
      <c r="W332" s="121"/>
      <c r="X332" s="121"/>
      <c r="Y332" s="121"/>
    </row>
    <row r="333" spans="10:25" ht="15.75" customHeight="1" x14ac:dyDescent="0.35">
      <c r="J333" s="121"/>
      <c r="K333" s="121"/>
      <c r="L333" s="121"/>
      <c r="M333" s="121"/>
      <c r="N333" s="121"/>
      <c r="O333" s="121"/>
      <c r="P333" s="121"/>
      <c r="Q333" s="121"/>
      <c r="R333" s="121"/>
      <c r="S333" s="121"/>
      <c r="T333" s="121"/>
      <c r="U333" s="121"/>
      <c r="V333" s="121"/>
      <c r="W333" s="121"/>
      <c r="X333" s="121"/>
      <c r="Y333" s="121"/>
    </row>
    <row r="334" spans="10:25" ht="15.75" customHeight="1" x14ac:dyDescent="0.35">
      <c r="J334" s="121"/>
      <c r="K334" s="121"/>
      <c r="L334" s="121"/>
      <c r="M334" s="121"/>
      <c r="N334" s="121"/>
      <c r="O334" s="121"/>
      <c r="P334" s="121"/>
      <c r="Q334" s="121"/>
      <c r="R334" s="121"/>
      <c r="S334" s="121"/>
      <c r="T334" s="121"/>
      <c r="U334" s="121"/>
      <c r="V334" s="121"/>
      <c r="W334" s="121"/>
      <c r="X334" s="121"/>
      <c r="Y334" s="121"/>
    </row>
    <row r="335" spans="10:25" ht="15.75" customHeight="1" x14ac:dyDescent="0.35">
      <c r="J335" s="121"/>
      <c r="K335" s="121"/>
      <c r="L335" s="121"/>
      <c r="M335" s="121"/>
      <c r="N335" s="121"/>
      <c r="O335" s="121"/>
      <c r="P335" s="121"/>
      <c r="Q335" s="121"/>
      <c r="R335" s="121"/>
      <c r="S335" s="121"/>
      <c r="T335" s="121"/>
      <c r="U335" s="121"/>
      <c r="V335" s="121"/>
      <c r="W335" s="121"/>
      <c r="X335" s="121"/>
      <c r="Y335" s="121"/>
    </row>
    <row r="336" spans="10:25" ht="15.75" customHeight="1" x14ac:dyDescent="0.35">
      <c r="J336" s="121"/>
      <c r="K336" s="121"/>
      <c r="L336" s="121"/>
      <c r="M336" s="121"/>
      <c r="N336" s="121"/>
      <c r="O336" s="121"/>
      <c r="P336" s="121"/>
      <c r="Q336" s="121"/>
      <c r="R336" s="121"/>
      <c r="S336" s="121"/>
      <c r="T336" s="121"/>
      <c r="U336" s="121"/>
      <c r="V336" s="121"/>
      <c r="W336" s="121"/>
      <c r="X336" s="121"/>
      <c r="Y336" s="121"/>
    </row>
    <row r="337" spans="10:25" ht="15.75" customHeight="1" x14ac:dyDescent="0.35">
      <c r="J337" s="121"/>
      <c r="K337" s="121"/>
      <c r="L337" s="121"/>
      <c r="M337" s="121"/>
      <c r="N337" s="121"/>
      <c r="O337" s="121"/>
      <c r="P337" s="121"/>
      <c r="Q337" s="121"/>
      <c r="R337" s="121"/>
      <c r="S337" s="121"/>
      <c r="T337" s="121"/>
      <c r="U337" s="121"/>
      <c r="V337" s="121"/>
      <c r="W337" s="121"/>
      <c r="X337" s="121"/>
      <c r="Y337" s="121"/>
    </row>
    <row r="338" spans="10:25" ht="15.75" customHeight="1" x14ac:dyDescent="0.35">
      <c r="J338" s="121"/>
      <c r="K338" s="121"/>
      <c r="L338" s="121"/>
      <c r="M338" s="121"/>
      <c r="N338" s="121"/>
      <c r="O338" s="121"/>
      <c r="P338" s="121"/>
      <c r="Q338" s="121"/>
      <c r="R338" s="121"/>
      <c r="S338" s="121"/>
      <c r="T338" s="121"/>
      <c r="U338" s="121"/>
      <c r="V338" s="121"/>
      <c r="W338" s="121"/>
      <c r="X338" s="121"/>
      <c r="Y338" s="121"/>
    </row>
    <row r="339" spans="10:25" ht="15.75" customHeight="1" x14ac:dyDescent="0.35">
      <c r="J339" s="121"/>
      <c r="K339" s="121"/>
      <c r="L339" s="121"/>
      <c r="M339" s="121"/>
      <c r="N339" s="121"/>
      <c r="O339" s="121"/>
      <c r="P339" s="121"/>
      <c r="Q339" s="121"/>
      <c r="R339" s="121"/>
      <c r="S339" s="121"/>
      <c r="T339" s="121"/>
      <c r="U339" s="121"/>
      <c r="V339" s="121"/>
      <c r="W339" s="121"/>
      <c r="X339" s="121"/>
      <c r="Y339" s="121"/>
    </row>
    <row r="340" spans="10:25" ht="15.75" customHeight="1" x14ac:dyDescent="0.35">
      <c r="J340" s="121"/>
      <c r="K340" s="121"/>
      <c r="L340" s="121"/>
      <c r="M340" s="121"/>
      <c r="N340" s="121"/>
      <c r="O340" s="121"/>
      <c r="P340" s="121"/>
      <c r="Q340" s="121"/>
      <c r="R340" s="121"/>
      <c r="S340" s="121"/>
      <c r="T340" s="121"/>
      <c r="U340" s="121"/>
      <c r="V340" s="121"/>
      <c r="W340" s="121"/>
      <c r="X340" s="121"/>
      <c r="Y340" s="121"/>
    </row>
    <row r="341" spans="10:25" ht="15.75" customHeight="1" x14ac:dyDescent="0.35">
      <c r="J341" s="121"/>
      <c r="K341" s="121"/>
      <c r="L341" s="121"/>
      <c r="M341" s="121"/>
      <c r="N341" s="121"/>
      <c r="O341" s="121"/>
      <c r="P341" s="121"/>
      <c r="Q341" s="121"/>
      <c r="R341" s="121"/>
      <c r="S341" s="121"/>
      <c r="T341" s="121"/>
      <c r="U341" s="121"/>
      <c r="V341" s="121"/>
      <c r="W341" s="121"/>
      <c r="X341" s="121"/>
      <c r="Y341" s="121"/>
    </row>
    <row r="342" spans="10:25" ht="15.75" customHeight="1" x14ac:dyDescent="0.35">
      <c r="J342" s="121"/>
      <c r="K342" s="121"/>
      <c r="L342" s="121"/>
      <c r="M342" s="121"/>
      <c r="N342" s="121"/>
      <c r="O342" s="121"/>
      <c r="P342" s="121"/>
      <c r="Q342" s="121"/>
      <c r="R342" s="121"/>
      <c r="S342" s="121"/>
      <c r="T342" s="121"/>
      <c r="U342" s="121"/>
      <c r="V342" s="121"/>
      <c r="W342" s="121"/>
      <c r="X342" s="121"/>
      <c r="Y342" s="121"/>
    </row>
    <row r="343" spans="10:25" ht="15.75" customHeight="1" x14ac:dyDescent="0.35">
      <c r="J343" s="121"/>
      <c r="K343" s="121"/>
      <c r="L343" s="121"/>
      <c r="M343" s="121"/>
      <c r="N343" s="121"/>
      <c r="O343" s="121"/>
      <c r="P343" s="121"/>
      <c r="Q343" s="121"/>
      <c r="R343" s="121"/>
      <c r="S343" s="121"/>
      <c r="T343" s="121"/>
      <c r="U343" s="121"/>
      <c r="V343" s="121"/>
      <c r="W343" s="121"/>
      <c r="X343" s="121"/>
      <c r="Y343" s="121"/>
    </row>
    <row r="344" spans="10:25" ht="15.75" customHeight="1" x14ac:dyDescent="0.35">
      <c r="J344" s="121"/>
      <c r="K344" s="121"/>
      <c r="L344" s="121"/>
      <c r="M344" s="121"/>
      <c r="N344" s="121"/>
      <c r="O344" s="121"/>
      <c r="P344" s="121"/>
      <c r="Q344" s="121"/>
      <c r="R344" s="121"/>
      <c r="S344" s="121"/>
      <c r="T344" s="121"/>
      <c r="U344" s="121"/>
      <c r="V344" s="121"/>
      <c r="W344" s="121"/>
      <c r="X344" s="121"/>
      <c r="Y344" s="121"/>
    </row>
    <row r="345" spans="10:25" ht="15.75" customHeight="1" x14ac:dyDescent="0.35">
      <c r="J345" s="121"/>
      <c r="K345" s="121"/>
      <c r="L345" s="121"/>
      <c r="M345" s="121"/>
      <c r="N345" s="121"/>
      <c r="O345" s="121"/>
      <c r="P345" s="121"/>
      <c r="Q345" s="121"/>
      <c r="R345" s="121"/>
      <c r="S345" s="121"/>
      <c r="T345" s="121"/>
      <c r="U345" s="121"/>
      <c r="V345" s="121"/>
      <c r="W345" s="121"/>
      <c r="X345" s="121"/>
      <c r="Y345" s="121"/>
    </row>
    <row r="346" spans="10:25" ht="15.75" customHeight="1" x14ac:dyDescent="0.35">
      <c r="J346" s="121"/>
      <c r="K346" s="121"/>
      <c r="L346" s="121"/>
      <c r="M346" s="121"/>
      <c r="N346" s="121"/>
      <c r="O346" s="121"/>
      <c r="P346" s="121"/>
      <c r="Q346" s="121"/>
      <c r="R346" s="121"/>
      <c r="S346" s="121"/>
      <c r="T346" s="121"/>
      <c r="U346" s="121"/>
      <c r="V346" s="121"/>
      <c r="W346" s="121"/>
      <c r="X346" s="121"/>
      <c r="Y346" s="121"/>
    </row>
    <row r="347" spans="10:25" ht="15.75" customHeight="1" x14ac:dyDescent="0.35">
      <c r="J347" s="121"/>
      <c r="K347" s="121"/>
      <c r="L347" s="121"/>
      <c r="M347" s="121"/>
      <c r="N347" s="121"/>
      <c r="O347" s="121"/>
      <c r="P347" s="121"/>
      <c r="Q347" s="121"/>
      <c r="R347" s="121"/>
      <c r="S347" s="121"/>
      <c r="T347" s="121"/>
      <c r="U347" s="121"/>
      <c r="V347" s="121"/>
      <c r="W347" s="121"/>
      <c r="X347" s="121"/>
      <c r="Y347" s="121"/>
    </row>
    <row r="348" spans="10:25" ht="15.75" customHeight="1" x14ac:dyDescent="0.35">
      <c r="J348" s="121"/>
      <c r="K348" s="121"/>
      <c r="L348" s="121"/>
      <c r="M348" s="121"/>
      <c r="N348" s="121"/>
      <c r="O348" s="121"/>
      <c r="P348" s="121"/>
      <c r="Q348" s="121"/>
      <c r="R348" s="121"/>
      <c r="S348" s="121"/>
      <c r="T348" s="121"/>
      <c r="U348" s="121"/>
      <c r="V348" s="121"/>
      <c r="W348" s="121"/>
      <c r="X348" s="121"/>
      <c r="Y348" s="121"/>
    </row>
    <row r="349" spans="10:25" ht="15.75" customHeight="1" x14ac:dyDescent="0.35">
      <c r="J349" s="121"/>
      <c r="K349" s="121"/>
      <c r="L349" s="121"/>
      <c r="M349" s="121"/>
      <c r="N349" s="121"/>
      <c r="O349" s="121"/>
      <c r="P349" s="121"/>
      <c r="Q349" s="121"/>
      <c r="R349" s="121"/>
      <c r="S349" s="121"/>
      <c r="T349" s="121"/>
      <c r="U349" s="121"/>
      <c r="V349" s="121"/>
      <c r="W349" s="121"/>
      <c r="X349" s="121"/>
      <c r="Y349" s="121"/>
    </row>
    <row r="350" spans="10:25" ht="15.75" customHeight="1" x14ac:dyDescent="0.35">
      <c r="J350" s="121"/>
      <c r="K350" s="121"/>
      <c r="L350" s="121"/>
      <c r="M350" s="121"/>
      <c r="N350" s="121"/>
      <c r="O350" s="121"/>
      <c r="P350" s="121"/>
      <c r="Q350" s="121"/>
      <c r="R350" s="121"/>
      <c r="S350" s="121"/>
      <c r="T350" s="121"/>
      <c r="U350" s="121"/>
      <c r="V350" s="121"/>
      <c r="W350" s="121"/>
      <c r="X350" s="121"/>
      <c r="Y350" s="121"/>
    </row>
    <row r="351" spans="10:25" ht="15.75" customHeight="1" x14ac:dyDescent="0.35">
      <c r="J351" s="121"/>
      <c r="K351" s="121"/>
      <c r="L351" s="121"/>
      <c r="M351" s="121"/>
      <c r="N351" s="121"/>
      <c r="O351" s="121"/>
      <c r="P351" s="121"/>
      <c r="Q351" s="121"/>
      <c r="R351" s="121"/>
      <c r="S351" s="121"/>
      <c r="T351" s="121"/>
      <c r="U351" s="121"/>
      <c r="V351" s="121"/>
      <c r="W351" s="121"/>
      <c r="X351" s="121"/>
      <c r="Y351" s="121"/>
    </row>
    <row r="352" spans="10:25" ht="15.75" customHeight="1" x14ac:dyDescent="0.35">
      <c r="J352" s="121"/>
      <c r="K352" s="121"/>
      <c r="L352" s="121"/>
      <c r="M352" s="121"/>
      <c r="N352" s="121"/>
      <c r="O352" s="121"/>
      <c r="P352" s="121"/>
      <c r="Q352" s="121"/>
      <c r="R352" s="121"/>
      <c r="S352" s="121"/>
      <c r="T352" s="121"/>
      <c r="U352" s="121"/>
      <c r="V352" s="121"/>
      <c r="W352" s="121"/>
      <c r="X352" s="121"/>
      <c r="Y352" s="121"/>
    </row>
    <row r="353" spans="10:25" ht="15.75" customHeight="1" x14ac:dyDescent="0.35">
      <c r="J353" s="121"/>
      <c r="K353" s="121"/>
      <c r="L353" s="121"/>
      <c r="M353" s="121"/>
      <c r="N353" s="121"/>
      <c r="O353" s="121"/>
      <c r="P353" s="121"/>
      <c r="Q353" s="121"/>
      <c r="R353" s="121"/>
      <c r="S353" s="121"/>
      <c r="T353" s="121"/>
      <c r="U353" s="121"/>
      <c r="V353" s="121"/>
      <c r="W353" s="121"/>
      <c r="X353" s="121"/>
      <c r="Y353" s="121"/>
    </row>
    <row r="354" spans="10:25" ht="15.75" customHeight="1" x14ac:dyDescent="0.35">
      <c r="J354" s="121"/>
      <c r="K354" s="121"/>
      <c r="L354" s="121"/>
      <c r="M354" s="121"/>
      <c r="N354" s="121"/>
      <c r="O354" s="121"/>
      <c r="P354" s="121"/>
      <c r="Q354" s="121"/>
      <c r="R354" s="121"/>
      <c r="S354" s="121"/>
      <c r="T354" s="121"/>
      <c r="U354" s="121"/>
      <c r="V354" s="121"/>
      <c r="W354" s="121"/>
      <c r="X354" s="121"/>
      <c r="Y354" s="121"/>
    </row>
    <row r="355" spans="10:25" ht="15.75" customHeight="1" x14ac:dyDescent="0.35">
      <c r="J355" s="121"/>
      <c r="K355" s="121"/>
      <c r="L355" s="121"/>
      <c r="M355" s="121"/>
      <c r="N355" s="121"/>
      <c r="O355" s="121"/>
      <c r="P355" s="121"/>
      <c r="Q355" s="121"/>
      <c r="R355" s="121"/>
      <c r="S355" s="121"/>
      <c r="T355" s="121"/>
      <c r="U355" s="121"/>
      <c r="V355" s="121"/>
      <c r="W355" s="121"/>
      <c r="X355" s="121"/>
      <c r="Y355" s="121"/>
    </row>
    <row r="356" spans="10:25" ht="15.75" customHeight="1" x14ac:dyDescent="0.35">
      <c r="J356" s="121"/>
      <c r="K356" s="121"/>
      <c r="L356" s="121"/>
      <c r="M356" s="121"/>
      <c r="N356" s="121"/>
      <c r="O356" s="121"/>
      <c r="P356" s="121"/>
      <c r="Q356" s="121"/>
      <c r="R356" s="121"/>
      <c r="S356" s="121"/>
      <c r="T356" s="121"/>
      <c r="U356" s="121"/>
      <c r="V356" s="121"/>
      <c r="W356" s="121"/>
      <c r="X356" s="121"/>
      <c r="Y356" s="121"/>
    </row>
    <row r="357" spans="10:25" ht="15.75" customHeight="1" x14ac:dyDescent="0.35">
      <c r="J357" s="121"/>
      <c r="K357" s="121"/>
      <c r="L357" s="121"/>
      <c r="M357" s="121"/>
      <c r="N357" s="121"/>
      <c r="O357" s="121"/>
      <c r="P357" s="121"/>
      <c r="Q357" s="121"/>
      <c r="R357" s="121"/>
      <c r="S357" s="121"/>
      <c r="T357" s="121"/>
      <c r="U357" s="121"/>
      <c r="V357" s="121"/>
      <c r="W357" s="121"/>
      <c r="X357" s="121"/>
      <c r="Y357" s="121"/>
    </row>
    <row r="358" spans="10:25" ht="15.75" customHeight="1" x14ac:dyDescent="0.35">
      <c r="J358" s="121"/>
      <c r="K358" s="121"/>
      <c r="L358" s="121"/>
      <c r="M358" s="121"/>
      <c r="N358" s="121"/>
      <c r="O358" s="121"/>
      <c r="P358" s="121"/>
      <c r="Q358" s="121"/>
      <c r="R358" s="121"/>
      <c r="S358" s="121"/>
      <c r="T358" s="121"/>
      <c r="U358" s="121"/>
      <c r="V358" s="121"/>
      <c r="W358" s="121"/>
      <c r="X358" s="121"/>
      <c r="Y358" s="121"/>
    </row>
    <row r="359" spans="10:25" ht="15.75" customHeight="1" x14ac:dyDescent="0.35">
      <c r="J359" s="121"/>
      <c r="K359" s="121"/>
      <c r="L359" s="121"/>
      <c r="M359" s="121"/>
      <c r="N359" s="121"/>
      <c r="O359" s="121"/>
      <c r="P359" s="121"/>
      <c r="Q359" s="121"/>
      <c r="R359" s="121"/>
      <c r="S359" s="121"/>
      <c r="T359" s="121"/>
      <c r="U359" s="121"/>
      <c r="V359" s="121"/>
      <c r="W359" s="121"/>
      <c r="X359" s="121"/>
      <c r="Y359" s="121"/>
    </row>
    <row r="360" spans="10:25" ht="15.75" customHeight="1" x14ac:dyDescent="0.35">
      <c r="J360" s="121"/>
      <c r="K360" s="121"/>
      <c r="L360" s="121"/>
      <c r="M360" s="121"/>
      <c r="N360" s="121"/>
      <c r="O360" s="121"/>
      <c r="P360" s="121"/>
      <c r="Q360" s="121"/>
      <c r="R360" s="121"/>
      <c r="S360" s="121"/>
      <c r="T360" s="121"/>
      <c r="U360" s="121"/>
      <c r="V360" s="121"/>
      <c r="W360" s="121"/>
      <c r="X360" s="121"/>
      <c r="Y360" s="121"/>
    </row>
    <row r="361" spans="10:25" ht="15.75" customHeight="1" x14ac:dyDescent="0.35">
      <c r="J361" s="121"/>
      <c r="K361" s="121"/>
      <c r="L361" s="121"/>
      <c r="M361" s="121"/>
      <c r="N361" s="121"/>
      <c r="O361" s="121"/>
      <c r="P361" s="121"/>
      <c r="Q361" s="121"/>
      <c r="R361" s="121"/>
      <c r="S361" s="121"/>
      <c r="T361" s="121"/>
      <c r="U361" s="121"/>
      <c r="V361" s="121"/>
      <c r="W361" s="121"/>
      <c r="X361" s="121"/>
      <c r="Y361" s="121"/>
    </row>
    <row r="362" spans="10:25" ht="15.75" customHeight="1" x14ac:dyDescent="0.35">
      <c r="J362" s="121"/>
      <c r="K362" s="121"/>
      <c r="L362" s="121"/>
      <c r="M362" s="121"/>
      <c r="N362" s="121"/>
      <c r="O362" s="121"/>
      <c r="P362" s="121"/>
      <c r="Q362" s="121"/>
      <c r="R362" s="121"/>
      <c r="S362" s="121"/>
      <c r="T362" s="121"/>
      <c r="U362" s="121"/>
      <c r="V362" s="121"/>
      <c r="W362" s="121"/>
      <c r="X362" s="121"/>
      <c r="Y362" s="121"/>
    </row>
    <row r="363" spans="10:25" ht="15.75" customHeight="1" x14ac:dyDescent="0.35">
      <c r="J363" s="121"/>
      <c r="K363" s="121"/>
      <c r="L363" s="121"/>
      <c r="M363" s="121"/>
      <c r="N363" s="121"/>
      <c r="O363" s="121"/>
      <c r="P363" s="121"/>
      <c r="Q363" s="121"/>
      <c r="R363" s="121"/>
      <c r="S363" s="121"/>
      <c r="T363" s="121"/>
      <c r="U363" s="121"/>
      <c r="V363" s="121"/>
      <c r="W363" s="121"/>
      <c r="X363" s="121"/>
      <c r="Y363" s="121"/>
    </row>
    <row r="364" spans="10:25" ht="15.75" customHeight="1" x14ac:dyDescent="0.35">
      <c r="J364" s="121"/>
      <c r="K364" s="121"/>
      <c r="L364" s="121"/>
      <c r="M364" s="121"/>
      <c r="N364" s="121"/>
      <c r="O364" s="121"/>
      <c r="P364" s="121"/>
      <c r="Q364" s="121"/>
      <c r="R364" s="121"/>
      <c r="S364" s="121"/>
      <c r="T364" s="121"/>
      <c r="U364" s="121"/>
      <c r="V364" s="121"/>
      <c r="W364" s="121"/>
      <c r="X364" s="121"/>
      <c r="Y364" s="121"/>
    </row>
    <row r="365" spans="10:25" ht="15.75" customHeight="1" x14ac:dyDescent="0.35">
      <c r="J365" s="121"/>
      <c r="K365" s="121"/>
      <c r="L365" s="121"/>
      <c r="M365" s="121"/>
      <c r="N365" s="121"/>
      <c r="O365" s="121"/>
      <c r="P365" s="121"/>
      <c r="Q365" s="121"/>
      <c r="R365" s="121"/>
      <c r="S365" s="121"/>
      <c r="T365" s="121"/>
      <c r="U365" s="121"/>
      <c r="V365" s="121"/>
      <c r="W365" s="121"/>
      <c r="X365" s="121"/>
      <c r="Y365" s="121"/>
    </row>
    <row r="366" spans="10:25" ht="15.75" customHeight="1" x14ac:dyDescent="0.35">
      <c r="J366" s="121"/>
      <c r="K366" s="121"/>
      <c r="L366" s="121"/>
      <c r="M366" s="121"/>
      <c r="N366" s="121"/>
      <c r="O366" s="121"/>
      <c r="P366" s="121"/>
      <c r="Q366" s="121"/>
      <c r="R366" s="121"/>
      <c r="S366" s="121"/>
      <c r="T366" s="121"/>
      <c r="U366" s="121"/>
      <c r="V366" s="121"/>
      <c r="W366" s="121"/>
      <c r="X366" s="121"/>
      <c r="Y366" s="121"/>
    </row>
    <row r="367" spans="10:25" ht="15.75" customHeight="1" x14ac:dyDescent="0.35">
      <c r="J367" s="121"/>
      <c r="K367" s="121"/>
      <c r="L367" s="121"/>
      <c r="M367" s="121"/>
      <c r="N367" s="121"/>
      <c r="O367" s="121"/>
      <c r="P367" s="121"/>
      <c r="Q367" s="121"/>
      <c r="R367" s="121"/>
      <c r="S367" s="121"/>
      <c r="T367" s="121"/>
      <c r="U367" s="121"/>
      <c r="V367" s="121"/>
      <c r="W367" s="121"/>
      <c r="X367" s="121"/>
      <c r="Y367" s="121"/>
    </row>
    <row r="368" spans="10:25" ht="15.75" customHeight="1" x14ac:dyDescent="0.35">
      <c r="J368" s="121"/>
      <c r="K368" s="121"/>
      <c r="L368" s="121"/>
      <c r="M368" s="121"/>
      <c r="N368" s="121"/>
      <c r="O368" s="121"/>
      <c r="P368" s="121"/>
      <c r="Q368" s="121"/>
      <c r="R368" s="121"/>
      <c r="S368" s="121"/>
      <c r="T368" s="121"/>
      <c r="U368" s="121"/>
      <c r="V368" s="121"/>
      <c r="W368" s="121"/>
      <c r="X368" s="121"/>
      <c r="Y368" s="121"/>
    </row>
    <row r="369" spans="10:25" ht="15.75" customHeight="1" x14ac:dyDescent="0.35">
      <c r="J369" s="121"/>
      <c r="K369" s="121"/>
      <c r="L369" s="121"/>
      <c r="M369" s="121"/>
      <c r="N369" s="121"/>
      <c r="O369" s="121"/>
      <c r="P369" s="121"/>
      <c r="Q369" s="121"/>
      <c r="R369" s="121"/>
      <c r="S369" s="121"/>
      <c r="T369" s="121"/>
      <c r="U369" s="121"/>
      <c r="V369" s="121"/>
      <c r="W369" s="121"/>
      <c r="X369" s="121"/>
      <c r="Y369" s="121"/>
    </row>
    <row r="370" spans="10:25" ht="15.75" customHeight="1" x14ac:dyDescent="0.35">
      <c r="J370" s="121"/>
      <c r="K370" s="121"/>
      <c r="L370" s="121"/>
      <c r="M370" s="121"/>
      <c r="N370" s="121"/>
      <c r="O370" s="121"/>
      <c r="P370" s="121"/>
      <c r="Q370" s="121"/>
      <c r="R370" s="121"/>
      <c r="S370" s="121"/>
      <c r="T370" s="121"/>
      <c r="U370" s="121"/>
      <c r="V370" s="121"/>
      <c r="W370" s="121"/>
      <c r="X370" s="121"/>
      <c r="Y370" s="121"/>
    </row>
    <row r="371" spans="10:25" ht="15.75" customHeight="1" x14ac:dyDescent="0.35">
      <c r="J371" s="121"/>
      <c r="K371" s="121"/>
      <c r="L371" s="121"/>
      <c r="M371" s="121"/>
      <c r="N371" s="121"/>
      <c r="O371" s="121"/>
      <c r="P371" s="121"/>
      <c r="Q371" s="121"/>
      <c r="R371" s="121"/>
      <c r="S371" s="121"/>
      <c r="T371" s="121"/>
      <c r="U371" s="121"/>
      <c r="V371" s="121"/>
      <c r="W371" s="121"/>
      <c r="X371" s="121"/>
      <c r="Y371" s="121"/>
    </row>
    <row r="372" spans="10:25" ht="15.75" customHeight="1" x14ac:dyDescent="0.35">
      <c r="J372" s="121"/>
      <c r="K372" s="121"/>
      <c r="L372" s="121"/>
      <c r="M372" s="121"/>
      <c r="N372" s="121"/>
      <c r="O372" s="121"/>
      <c r="P372" s="121"/>
      <c r="Q372" s="121"/>
      <c r="R372" s="121"/>
      <c r="S372" s="121"/>
      <c r="T372" s="121"/>
      <c r="U372" s="121"/>
      <c r="V372" s="121"/>
      <c r="W372" s="121"/>
      <c r="X372" s="121"/>
      <c r="Y372" s="121"/>
    </row>
    <row r="373" spans="10:25" ht="15.75" customHeight="1" x14ac:dyDescent="0.35">
      <c r="J373" s="121"/>
      <c r="K373" s="121"/>
      <c r="L373" s="121"/>
      <c r="M373" s="121"/>
      <c r="N373" s="121"/>
      <c r="O373" s="121"/>
      <c r="P373" s="121"/>
      <c r="Q373" s="121"/>
      <c r="R373" s="121"/>
      <c r="S373" s="121"/>
      <c r="T373" s="121"/>
      <c r="U373" s="121"/>
      <c r="V373" s="121"/>
      <c r="W373" s="121"/>
      <c r="X373" s="121"/>
      <c r="Y373" s="121"/>
    </row>
    <row r="374" spans="10:25" ht="15.75" customHeight="1" x14ac:dyDescent="0.35">
      <c r="J374" s="121"/>
      <c r="K374" s="121"/>
      <c r="L374" s="121"/>
      <c r="M374" s="121"/>
      <c r="N374" s="121"/>
      <c r="O374" s="121"/>
      <c r="P374" s="121"/>
      <c r="Q374" s="121"/>
      <c r="R374" s="121"/>
      <c r="S374" s="121"/>
      <c r="T374" s="121"/>
      <c r="U374" s="121"/>
      <c r="V374" s="121"/>
      <c r="W374" s="121"/>
      <c r="X374" s="121"/>
      <c r="Y374" s="121"/>
    </row>
    <row r="375" spans="10:25" ht="15.75" customHeight="1" x14ac:dyDescent="0.35">
      <c r="J375" s="121"/>
      <c r="K375" s="121"/>
      <c r="L375" s="121"/>
      <c r="M375" s="121"/>
      <c r="N375" s="121"/>
      <c r="O375" s="121"/>
      <c r="P375" s="121"/>
      <c r="Q375" s="121"/>
      <c r="R375" s="121"/>
      <c r="S375" s="121"/>
      <c r="T375" s="121"/>
      <c r="U375" s="121"/>
      <c r="V375" s="121"/>
      <c r="W375" s="121"/>
      <c r="X375" s="121"/>
      <c r="Y375" s="121"/>
    </row>
    <row r="376" spans="10:25" ht="15.75" customHeight="1" x14ac:dyDescent="0.35">
      <c r="J376" s="121"/>
      <c r="K376" s="121"/>
      <c r="L376" s="121"/>
      <c r="M376" s="121"/>
      <c r="N376" s="121"/>
      <c r="O376" s="121"/>
      <c r="P376" s="121"/>
      <c r="Q376" s="121"/>
      <c r="R376" s="121"/>
      <c r="S376" s="121"/>
      <c r="T376" s="121"/>
      <c r="U376" s="121"/>
      <c r="V376" s="121"/>
      <c r="W376" s="121"/>
      <c r="X376" s="121"/>
      <c r="Y376" s="121"/>
    </row>
    <row r="377" spans="10:25" ht="15.75" customHeight="1" x14ac:dyDescent="0.35">
      <c r="J377" s="121"/>
      <c r="K377" s="121"/>
      <c r="L377" s="121"/>
      <c r="M377" s="121"/>
      <c r="N377" s="121"/>
      <c r="O377" s="121"/>
      <c r="P377" s="121"/>
      <c r="Q377" s="121"/>
      <c r="R377" s="121"/>
      <c r="S377" s="121"/>
      <c r="T377" s="121"/>
      <c r="U377" s="121"/>
      <c r="V377" s="121"/>
      <c r="W377" s="121"/>
      <c r="X377" s="121"/>
      <c r="Y377" s="121"/>
    </row>
    <row r="378" spans="10:25" ht="15.75" customHeight="1" x14ac:dyDescent="0.35">
      <c r="J378" s="121"/>
      <c r="K378" s="121"/>
      <c r="L378" s="121"/>
      <c r="M378" s="121"/>
      <c r="N378" s="121"/>
      <c r="O378" s="121"/>
      <c r="P378" s="121"/>
      <c r="Q378" s="121"/>
      <c r="R378" s="121"/>
      <c r="S378" s="121"/>
      <c r="T378" s="121"/>
      <c r="U378" s="121"/>
      <c r="V378" s="121"/>
      <c r="W378" s="121"/>
      <c r="X378" s="121"/>
      <c r="Y378" s="121"/>
    </row>
    <row r="379" spans="10:25" ht="15.75" customHeight="1" x14ac:dyDescent="0.35">
      <c r="J379" s="121"/>
      <c r="K379" s="121"/>
      <c r="L379" s="121"/>
      <c r="M379" s="121"/>
      <c r="N379" s="121"/>
      <c r="O379" s="121"/>
      <c r="P379" s="121"/>
      <c r="Q379" s="121"/>
      <c r="R379" s="121"/>
      <c r="S379" s="121"/>
      <c r="T379" s="121"/>
      <c r="U379" s="121"/>
      <c r="V379" s="121"/>
      <c r="W379" s="121"/>
      <c r="X379" s="121"/>
      <c r="Y379" s="121"/>
    </row>
    <row r="380" spans="10:25" ht="15.75" customHeight="1" x14ac:dyDescent="0.35">
      <c r="J380" s="121"/>
      <c r="K380" s="121"/>
      <c r="L380" s="121"/>
      <c r="M380" s="121"/>
      <c r="N380" s="121"/>
      <c r="O380" s="121"/>
      <c r="P380" s="121"/>
      <c r="Q380" s="121"/>
      <c r="R380" s="121"/>
      <c r="S380" s="121"/>
      <c r="T380" s="121"/>
      <c r="U380" s="121"/>
      <c r="V380" s="121"/>
      <c r="W380" s="121"/>
      <c r="X380" s="121"/>
      <c r="Y380" s="121"/>
    </row>
    <row r="381" spans="10:25" ht="15.75" customHeight="1" x14ac:dyDescent="0.35">
      <c r="J381" s="121"/>
      <c r="K381" s="121"/>
      <c r="L381" s="121"/>
      <c r="M381" s="121"/>
      <c r="N381" s="121"/>
      <c r="O381" s="121"/>
      <c r="P381" s="121"/>
      <c r="Q381" s="121"/>
      <c r="R381" s="121"/>
      <c r="S381" s="121"/>
      <c r="T381" s="121"/>
      <c r="U381" s="121"/>
      <c r="V381" s="121"/>
      <c r="W381" s="121"/>
      <c r="X381" s="121"/>
      <c r="Y381" s="121"/>
    </row>
    <row r="382" spans="10:25" ht="15.75" customHeight="1" x14ac:dyDescent="0.35">
      <c r="J382" s="121"/>
      <c r="K382" s="121"/>
      <c r="L382" s="121"/>
      <c r="M382" s="121"/>
      <c r="N382" s="121"/>
      <c r="O382" s="121"/>
      <c r="P382" s="121"/>
      <c r="Q382" s="121"/>
      <c r="R382" s="121"/>
      <c r="S382" s="121"/>
      <c r="T382" s="121"/>
      <c r="U382" s="121"/>
      <c r="V382" s="121"/>
      <c r="W382" s="121"/>
      <c r="X382" s="121"/>
      <c r="Y382" s="121"/>
    </row>
    <row r="383" spans="10:25" ht="15.75" customHeight="1" x14ac:dyDescent="0.35">
      <c r="J383" s="121"/>
      <c r="K383" s="121"/>
      <c r="L383" s="121"/>
      <c r="M383" s="121"/>
      <c r="N383" s="121"/>
      <c r="O383" s="121"/>
      <c r="P383" s="121"/>
      <c r="Q383" s="121"/>
      <c r="R383" s="121"/>
      <c r="S383" s="121"/>
      <c r="T383" s="121"/>
      <c r="U383" s="121"/>
      <c r="V383" s="121"/>
      <c r="W383" s="121"/>
      <c r="X383" s="121"/>
      <c r="Y383" s="121"/>
    </row>
    <row r="384" spans="10:25" ht="15.75" customHeight="1" x14ac:dyDescent="0.35">
      <c r="J384" s="121"/>
      <c r="K384" s="121"/>
      <c r="L384" s="121"/>
      <c r="M384" s="121"/>
      <c r="N384" s="121"/>
      <c r="O384" s="121"/>
      <c r="P384" s="121"/>
      <c r="Q384" s="121"/>
      <c r="R384" s="121"/>
      <c r="S384" s="121"/>
      <c r="T384" s="121"/>
      <c r="U384" s="121"/>
      <c r="V384" s="121"/>
      <c r="W384" s="121"/>
      <c r="X384" s="121"/>
      <c r="Y384" s="121"/>
    </row>
    <row r="385" spans="10:25" ht="15.75" customHeight="1" x14ac:dyDescent="0.35">
      <c r="J385" s="121"/>
      <c r="K385" s="121"/>
      <c r="L385" s="121"/>
      <c r="M385" s="121"/>
      <c r="N385" s="121"/>
      <c r="O385" s="121"/>
      <c r="P385" s="121"/>
      <c r="Q385" s="121"/>
      <c r="R385" s="121"/>
      <c r="S385" s="121"/>
      <c r="T385" s="121"/>
      <c r="U385" s="121"/>
      <c r="V385" s="121"/>
      <c r="W385" s="121"/>
      <c r="X385" s="121"/>
      <c r="Y385" s="121"/>
    </row>
    <row r="386" spans="10:25" ht="15.75" customHeight="1" x14ac:dyDescent="0.35">
      <c r="J386" s="121"/>
      <c r="K386" s="121"/>
      <c r="L386" s="121"/>
      <c r="M386" s="121"/>
      <c r="N386" s="121"/>
      <c r="O386" s="121"/>
      <c r="P386" s="121"/>
      <c r="Q386" s="121"/>
      <c r="R386" s="121"/>
      <c r="S386" s="121"/>
      <c r="T386" s="121"/>
      <c r="U386" s="121"/>
      <c r="V386" s="121"/>
      <c r="W386" s="121"/>
      <c r="X386" s="121"/>
      <c r="Y386" s="121"/>
    </row>
    <row r="387" spans="10:25" ht="15.75" customHeight="1" x14ac:dyDescent="0.35">
      <c r="J387" s="121"/>
      <c r="K387" s="121"/>
      <c r="L387" s="121"/>
      <c r="M387" s="121"/>
      <c r="N387" s="121"/>
      <c r="O387" s="121"/>
      <c r="P387" s="121"/>
      <c r="Q387" s="121"/>
      <c r="R387" s="121"/>
      <c r="S387" s="121"/>
      <c r="T387" s="121"/>
      <c r="U387" s="121"/>
      <c r="V387" s="121"/>
      <c r="W387" s="121"/>
      <c r="X387" s="121"/>
      <c r="Y387" s="121"/>
    </row>
    <row r="388" spans="10:25" ht="15.75" customHeight="1" x14ac:dyDescent="0.35">
      <c r="J388" s="121"/>
      <c r="K388" s="121"/>
      <c r="L388" s="121"/>
      <c r="M388" s="121"/>
      <c r="N388" s="121"/>
      <c r="O388" s="121"/>
      <c r="P388" s="121"/>
      <c r="Q388" s="121"/>
      <c r="R388" s="121"/>
      <c r="S388" s="121"/>
      <c r="T388" s="121"/>
      <c r="U388" s="121"/>
      <c r="V388" s="121"/>
      <c r="W388" s="121"/>
      <c r="X388" s="121"/>
      <c r="Y388" s="121"/>
    </row>
    <row r="389" spans="10:25" ht="15.75" customHeight="1" x14ac:dyDescent="0.35">
      <c r="J389" s="121"/>
      <c r="K389" s="121"/>
      <c r="L389" s="121"/>
      <c r="M389" s="121"/>
      <c r="N389" s="121"/>
      <c r="O389" s="121"/>
      <c r="P389" s="121"/>
      <c r="Q389" s="121"/>
      <c r="R389" s="121"/>
      <c r="S389" s="121"/>
      <c r="T389" s="121"/>
      <c r="U389" s="121"/>
      <c r="V389" s="121"/>
      <c r="W389" s="121"/>
      <c r="X389" s="121"/>
      <c r="Y389" s="121"/>
    </row>
    <row r="390" spans="10:25" ht="15.75" customHeight="1" x14ac:dyDescent="0.35">
      <c r="J390" s="121"/>
      <c r="K390" s="121"/>
      <c r="L390" s="121"/>
      <c r="M390" s="121"/>
      <c r="N390" s="121"/>
      <c r="O390" s="121"/>
      <c r="P390" s="121"/>
      <c r="Q390" s="121"/>
      <c r="R390" s="121"/>
      <c r="S390" s="121"/>
      <c r="T390" s="121"/>
      <c r="U390" s="121"/>
      <c r="V390" s="121"/>
      <c r="W390" s="121"/>
      <c r="X390" s="121"/>
      <c r="Y390" s="121"/>
    </row>
    <row r="391" spans="10:25" ht="15.75" customHeight="1" x14ac:dyDescent="0.35">
      <c r="J391" s="121"/>
      <c r="K391" s="121"/>
      <c r="L391" s="121"/>
      <c r="M391" s="121"/>
      <c r="N391" s="121"/>
      <c r="O391" s="121"/>
      <c r="P391" s="121"/>
      <c r="Q391" s="121"/>
      <c r="R391" s="121"/>
      <c r="S391" s="121"/>
      <c r="T391" s="121"/>
      <c r="U391" s="121"/>
      <c r="V391" s="121"/>
      <c r="W391" s="121"/>
      <c r="X391" s="121"/>
      <c r="Y391" s="121"/>
    </row>
    <row r="392" spans="10:25" ht="15.75" customHeight="1" x14ac:dyDescent="0.35">
      <c r="J392" s="121"/>
      <c r="K392" s="121"/>
      <c r="L392" s="121"/>
      <c r="M392" s="121"/>
      <c r="N392" s="121"/>
      <c r="O392" s="121"/>
      <c r="P392" s="121"/>
      <c r="Q392" s="121"/>
      <c r="R392" s="121"/>
      <c r="S392" s="121"/>
      <c r="T392" s="121"/>
      <c r="U392" s="121"/>
      <c r="V392" s="121"/>
      <c r="W392" s="121"/>
      <c r="X392" s="121"/>
      <c r="Y392" s="121"/>
    </row>
    <row r="393" spans="10:25" ht="15.75" customHeight="1" x14ac:dyDescent="0.35">
      <c r="J393" s="121"/>
      <c r="K393" s="121"/>
      <c r="L393" s="121"/>
      <c r="M393" s="121"/>
      <c r="N393" s="121"/>
      <c r="O393" s="121"/>
      <c r="P393" s="121"/>
      <c r="Q393" s="121"/>
      <c r="R393" s="121"/>
      <c r="S393" s="121"/>
      <c r="T393" s="121"/>
      <c r="U393" s="121"/>
      <c r="V393" s="121"/>
      <c r="W393" s="121"/>
      <c r="X393" s="121"/>
      <c r="Y393" s="121"/>
    </row>
    <row r="394" spans="10:25" ht="15.75" customHeight="1" x14ac:dyDescent="0.35">
      <c r="J394" s="121"/>
      <c r="K394" s="121"/>
      <c r="L394" s="121"/>
      <c r="M394" s="121"/>
      <c r="N394" s="121"/>
      <c r="O394" s="121"/>
      <c r="P394" s="121"/>
      <c r="Q394" s="121"/>
      <c r="R394" s="121"/>
      <c r="S394" s="121"/>
      <c r="T394" s="121"/>
      <c r="U394" s="121"/>
      <c r="V394" s="121"/>
      <c r="W394" s="121"/>
      <c r="X394" s="121"/>
      <c r="Y394" s="121"/>
    </row>
    <row r="395" spans="10:25" ht="15.75" customHeight="1" x14ac:dyDescent="0.35">
      <c r="J395" s="121"/>
      <c r="K395" s="121"/>
      <c r="L395" s="121"/>
      <c r="M395" s="121"/>
      <c r="N395" s="121"/>
      <c r="O395" s="121"/>
      <c r="P395" s="121"/>
      <c r="Q395" s="121"/>
      <c r="R395" s="121"/>
      <c r="S395" s="121"/>
      <c r="T395" s="121"/>
      <c r="U395" s="121"/>
      <c r="V395" s="121"/>
      <c r="W395" s="121"/>
      <c r="X395" s="121"/>
      <c r="Y395" s="121"/>
    </row>
    <row r="396" spans="10:25" ht="15.75" customHeight="1" x14ac:dyDescent="0.35">
      <c r="J396" s="121"/>
      <c r="K396" s="121"/>
      <c r="L396" s="121"/>
      <c r="M396" s="121"/>
      <c r="N396" s="121"/>
      <c r="O396" s="121"/>
      <c r="P396" s="121"/>
      <c r="Q396" s="121"/>
      <c r="R396" s="121"/>
      <c r="S396" s="121"/>
      <c r="T396" s="121"/>
      <c r="U396" s="121"/>
      <c r="V396" s="121"/>
      <c r="W396" s="121"/>
      <c r="X396" s="121"/>
      <c r="Y396" s="121"/>
    </row>
    <row r="397" spans="10:25" ht="15.75" customHeight="1" x14ac:dyDescent="0.35">
      <c r="J397" s="121"/>
      <c r="K397" s="121"/>
      <c r="L397" s="121"/>
      <c r="M397" s="121"/>
      <c r="N397" s="121"/>
      <c r="O397" s="121"/>
      <c r="P397" s="121"/>
      <c r="Q397" s="121"/>
      <c r="R397" s="121"/>
      <c r="S397" s="121"/>
      <c r="T397" s="121"/>
      <c r="U397" s="121"/>
      <c r="V397" s="121"/>
      <c r="W397" s="121"/>
      <c r="X397" s="121"/>
      <c r="Y397" s="121"/>
    </row>
    <row r="398" spans="10:25" ht="15.75" customHeight="1" x14ac:dyDescent="0.35">
      <c r="J398" s="121"/>
      <c r="K398" s="121"/>
      <c r="L398" s="121"/>
      <c r="M398" s="121"/>
      <c r="N398" s="121"/>
      <c r="O398" s="121"/>
      <c r="P398" s="121"/>
      <c r="Q398" s="121"/>
      <c r="R398" s="121"/>
      <c r="S398" s="121"/>
      <c r="T398" s="121"/>
      <c r="U398" s="121"/>
      <c r="V398" s="121"/>
      <c r="W398" s="121"/>
      <c r="X398" s="121"/>
      <c r="Y398" s="121"/>
    </row>
    <row r="399" spans="10:25" ht="15.75" customHeight="1" x14ac:dyDescent="0.35">
      <c r="J399" s="121"/>
      <c r="K399" s="121"/>
      <c r="L399" s="121"/>
      <c r="M399" s="121"/>
      <c r="N399" s="121"/>
      <c r="O399" s="121"/>
      <c r="P399" s="121"/>
      <c r="Q399" s="121"/>
      <c r="R399" s="121"/>
      <c r="S399" s="121"/>
      <c r="T399" s="121"/>
      <c r="U399" s="121"/>
      <c r="V399" s="121"/>
      <c r="W399" s="121"/>
      <c r="X399" s="121"/>
      <c r="Y399" s="121"/>
    </row>
    <row r="400" spans="10:25" ht="15.75" customHeight="1" x14ac:dyDescent="0.35">
      <c r="J400" s="121"/>
      <c r="K400" s="121"/>
      <c r="L400" s="121"/>
      <c r="M400" s="121"/>
      <c r="N400" s="121"/>
      <c r="O400" s="121"/>
      <c r="P400" s="121"/>
      <c r="Q400" s="121"/>
      <c r="R400" s="121"/>
      <c r="S400" s="121"/>
      <c r="T400" s="121"/>
      <c r="U400" s="121"/>
      <c r="V400" s="121"/>
      <c r="W400" s="121"/>
      <c r="X400" s="121"/>
      <c r="Y400" s="121"/>
    </row>
    <row r="401" spans="10:25" ht="15.75" customHeight="1" x14ac:dyDescent="0.35">
      <c r="J401" s="121"/>
      <c r="K401" s="121"/>
      <c r="L401" s="121"/>
      <c r="M401" s="121"/>
      <c r="N401" s="121"/>
      <c r="O401" s="121"/>
      <c r="P401" s="121"/>
      <c r="Q401" s="121"/>
      <c r="R401" s="121"/>
      <c r="S401" s="121"/>
      <c r="T401" s="121"/>
      <c r="U401" s="121"/>
      <c r="V401" s="121"/>
      <c r="W401" s="121"/>
      <c r="X401" s="121"/>
      <c r="Y401" s="121"/>
    </row>
    <row r="402" spans="10:25" ht="15.75" customHeight="1" x14ac:dyDescent="0.35">
      <c r="J402" s="121"/>
      <c r="K402" s="121"/>
      <c r="L402" s="121"/>
      <c r="M402" s="121"/>
      <c r="N402" s="121"/>
      <c r="O402" s="121"/>
      <c r="P402" s="121"/>
      <c r="Q402" s="121"/>
      <c r="R402" s="121"/>
      <c r="S402" s="121"/>
      <c r="T402" s="121"/>
      <c r="U402" s="121"/>
      <c r="V402" s="121"/>
      <c r="W402" s="121"/>
      <c r="X402" s="121"/>
      <c r="Y402" s="121"/>
    </row>
    <row r="403" spans="10:25" ht="15.75" customHeight="1" x14ac:dyDescent="0.35">
      <c r="J403" s="121"/>
      <c r="K403" s="121"/>
      <c r="L403" s="121"/>
      <c r="M403" s="121"/>
      <c r="N403" s="121"/>
      <c r="O403" s="121"/>
      <c r="P403" s="121"/>
      <c r="Q403" s="121"/>
      <c r="R403" s="121"/>
      <c r="S403" s="121"/>
      <c r="T403" s="121"/>
      <c r="U403" s="121"/>
      <c r="V403" s="121"/>
      <c r="W403" s="121"/>
      <c r="X403" s="121"/>
      <c r="Y403" s="121"/>
    </row>
    <row r="404" spans="10:25" ht="15.75" customHeight="1" x14ac:dyDescent="0.35">
      <c r="J404" s="121"/>
      <c r="K404" s="121"/>
      <c r="L404" s="121"/>
      <c r="M404" s="121"/>
      <c r="N404" s="121"/>
      <c r="O404" s="121"/>
      <c r="P404" s="121"/>
      <c r="Q404" s="121"/>
      <c r="R404" s="121"/>
      <c r="S404" s="121"/>
      <c r="T404" s="121"/>
      <c r="U404" s="121"/>
      <c r="V404" s="121"/>
      <c r="W404" s="121"/>
      <c r="X404" s="121"/>
      <c r="Y404" s="121"/>
    </row>
    <row r="405" spans="10:25" ht="15.75" customHeight="1" x14ac:dyDescent="0.35">
      <c r="J405" s="121"/>
      <c r="K405" s="121"/>
      <c r="L405" s="121"/>
      <c r="M405" s="121"/>
      <c r="N405" s="121"/>
      <c r="O405" s="121"/>
      <c r="P405" s="121"/>
      <c r="Q405" s="121"/>
      <c r="R405" s="121"/>
      <c r="S405" s="121"/>
      <c r="T405" s="121"/>
      <c r="U405" s="121"/>
      <c r="V405" s="121"/>
      <c r="W405" s="121"/>
      <c r="X405" s="121"/>
      <c r="Y405" s="121"/>
    </row>
    <row r="406" spans="10:25" ht="15.75" customHeight="1" x14ac:dyDescent="0.35">
      <c r="J406" s="121"/>
      <c r="K406" s="121"/>
      <c r="L406" s="121"/>
      <c r="M406" s="121"/>
      <c r="N406" s="121"/>
      <c r="O406" s="121"/>
      <c r="P406" s="121"/>
      <c r="Q406" s="121"/>
      <c r="R406" s="121"/>
      <c r="S406" s="121"/>
      <c r="T406" s="121"/>
      <c r="U406" s="121"/>
      <c r="V406" s="121"/>
      <c r="W406" s="121"/>
      <c r="X406" s="121"/>
      <c r="Y406" s="121"/>
    </row>
    <row r="407" spans="10:25" ht="15.75" customHeight="1" x14ac:dyDescent="0.35">
      <c r="J407" s="121"/>
      <c r="K407" s="121"/>
      <c r="L407" s="121"/>
      <c r="M407" s="121"/>
      <c r="N407" s="121"/>
      <c r="O407" s="121"/>
      <c r="P407" s="121"/>
      <c r="Q407" s="121"/>
      <c r="R407" s="121"/>
      <c r="S407" s="121"/>
      <c r="T407" s="121"/>
      <c r="U407" s="121"/>
      <c r="V407" s="121"/>
      <c r="W407" s="121"/>
      <c r="X407" s="121"/>
      <c r="Y407" s="121"/>
    </row>
    <row r="408" spans="10:25" ht="15.75" customHeight="1" x14ac:dyDescent="0.35">
      <c r="J408" s="121"/>
      <c r="K408" s="121"/>
      <c r="L408" s="121"/>
      <c r="M408" s="121"/>
      <c r="N408" s="121"/>
      <c r="O408" s="121"/>
      <c r="P408" s="121"/>
      <c r="Q408" s="121"/>
      <c r="R408" s="121"/>
      <c r="S408" s="121"/>
      <c r="T408" s="121"/>
      <c r="U408" s="121"/>
      <c r="V408" s="121"/>
      <c r="W408" s="121"/>
      <c r="X408" s="121"/>
      <c r="Y408" s="121"/>
    </row>
    <row r="409" spans="10:25" ht="15.75" customHeight="1" x14ac:dyDescent="0.35">
      <c r="J409" s="121"/>
      <c r="K409" s="121"/>
      <c r="L409" s="121"/>
      <c r="M409" s="121"/>
      <c r="N409" s="121"/>
      <c r="O409" s="121"/>
      <c r="P409" s="121"/>
      <c r="Q409" s="121"/>
      <c r="R409" s="121"/>
      <c r="S409" s="121"/>
      <c r="T409" s="121"/>
      <c r="U409" s="121"/>
      <c r="V409" s="121"/>
      <c r="W409" s="121"/>
      <c r="X409" s="121"/>
      <c r="Y409" s="121"/>
    </row>
    <row r="410" spans="10:25" ht="15.75" customHeight="1" x14ac:dyDescent="0.35">
      <c r="J410" s="121"/>
      <c r="K410" s="121"/>
      <c r="L410" s="121"/>
      <c r="M410" s="121"/>
      <c r="N410" s="121"/>
      <c r="O410" s="121"/>
      <c r="P410" s="121"/>
      <c r="Q410" s="121"/>
      <c r="R410" s="121"/>
      <c r="S410" s="121"/>
      <c r="T410" s="121"/>
      <c r="U410" s="121"/>
      <c r="V410" s="121"/>
      <c r="W410" s="121"/>
      <c r="X410" s="121"/>
      <c r="Y410" s="121"/>
    </row>
    <row r="411" spans="10:25" ht="15.75" customHeight="1" x14ac:dyDescent="0.35">
      <c r="J411" s="121"/>
      <c r="K411" s="121"/>
      <c r="L411" s="121"/>
      <c r="M411" s="121"/>
      <c r="N411" s="121"/>
      <c r="O411" s="121"/>
      <c r="P411" s="121"/>
      <c r="Q411" s="121"/>
      <c r="R411" s="121"/>
      <c r="S411" s="121"/>
      <c r="T411" s="121"/>
      <c r="U411" s="121"/>
      <c r="V411" s="121"/>
      <c r="W411" s="121"/>
      <c r="X411" s="121"/>
      <c r="Y411" s="121"/>
    </row>
    <row r="412" spans="10:25" ht="15.75" customHeight="1" x14ac:dyDescent="0.35">
      <c r="J412" s="121"/>
      <c r="K412" s="121"/>
      <c r="L412" s="121"/>
      <c r="M412" s="121"/>
      <c r="N412" s="121"/>
      <c r="O412" s="121"/>
      <c r="P412" s="121"/>
      <c r="Q412" s="121"/>
      <c r="R412" s="121"/>
      <c r="S412" s="121"/>
      <c r="T412" s="121"/>
      <c r="U412" s="121"/>
      <c r="V412" s="121"/>
      <c r="W412" s="121"/>
      <c r="X412" s="121"/>
      <c r="Y412" s="121"/>
    </row>
    <row r="413" spans="10:25" ht="15.75" customHeight="1" x14ac:dyDescent="0.35">
      <c r="J413" s="121"/>
      <c r="K413" s="121"/>
      <c r="L413" s="121"/>
      <c r="M413" s="121"/>
      <c r="N413" s="121"/>
      <c r="O413" s="121"/>
      <c r="P413" s="121"/>
      <c r="Q413" s="121"/>
      <c r="R413" s="121"/>
      <c r="S413" s="121"/>
      <c r="T413" s="121"/>
      <c r="U413" s="121"/>
      <c r="V413" s="121"/>
      <c r="W413" s="121"/>
      <c r="X413" s="121"/>
      <c r="Y413" s="121"/>
    </row>
    <row r="414" spans="10:25" ht="15.75" customHeight="1" x14ac:dyDescent="0.35">
      <c r="J414" s="121"/>
      <c r="K414" s="121"/>
      <c r="L414" s="121"/>
      <c r="M414" s="121"/>
      <c r="N414" s="121"/>
      <c r="O414" s="121"/>
      <c r="P414" s="121"/>
      <c r="Q414" s="121"/>
      <c r="R414" s="121"/>
      <c r="S414" s="121"/>
      <c r="T414" s="121"/>
      <c r="U414" s="121"/>
      <c r="V414" s="121"/>
      <c r="W414" s="121"/>
      <c r="X414" s="121"/>
      <c r="Y414" s="121"/>
    </row>
    <row r="415" spans="10:25" ht="15.75" customHeight="1" x14ac:dyDescent="0.35">
      <c r="J415" s="121"/>
      <c r="K415" s="121"/>
      <c r="L415" s="121"/>
      <c r="M415" s="121"/>
      <c r="N415" s="121"/>
      <c r="O415" s="121"/>
      <c r="P415" s="121"/>
      <c r="Q415" s="121"/>
      <c r="R415" s="121"/>
      <c r="S415" s="121"/>
      <c r="T415" s="121"/>
      <c r="U415" s="121"/>
      <c r="V415" s="121"/>
      <c r="W415" s="121"/>
      <c r="X415" s="121"/>
      <c r="Y415" s="121"/>
    </row>
    <row r="416" spans="10:25" ht="15.75" customHeight="1" x14ac:dyDescent="0.35">
      <c r="J416" s="121"/>
      <c r="K416" s="121"/>
      <c r="L416" s="121"/>
      <c r="M416" s="121"/>
      <c r="N416" s="121"/>
      <c r="O416" s="121"/>
      <c r="P416" s="121"/>
      <c r="Q416" s="121"/>
      <c r="R416" s="121"/>
      <c r="S416" s="121"/>
      <c r="T416" s="121"/>
      <c r="U416" s="121"/>
      <c r="V416" s="121"/>
      <c r="W416" s="121"/>
      <c r="X416" s="121"/>
      <c r="Y416" s="121"/>
    </row>
    <row r="417" spans="10:25" ht="15.75" customHeight="1" x14ac:dyDescent="0.35">
      <c r="J417" s="121"/>
      <c r="K417" s="121"/>
      <c r="L417" s="121"/>
      <c r="M417" s="121"/>
      <c r="N417" s="121"/>
      <c r="O417" s="121"/>
      <c r="P417" s="121"/>
      <c r="Q417" s="121"/>
      <c r="R417" s="121"/>
      <c r="S417" s="121"/>
      <c r="T417" s="121"/>
      <c r="U417" s="121"/>
      <c r="V417" s="121"/>
      <c r="W417" s="121"/>
      <c r="X417" s="121"/>
      <c r="Y417" s="121"/>
    </row>
    <row r="418" spans="10:25" ht="15.75" customHeight="1" x14ac:dyDescent="0.35">
      <c r="J418" s="121"/>
      <c r="K418" s="121"/>
      <c r="L418" s="121"/>
      <c r="M418" s="121"/>
      <c r="N418" s="121"/>
      <c r="O418" s="121"/>
      <c r="P418" s="121"/>
      <c r="Q418" s="121"/>
      <c r="R418" s="121"/>
      <c r="S418" s="121"/>
      <c r="T418" s="121"/>
      <c r="U418" s="121"/>
      <c r="V418" s="121"/>
      <c r="W418" s="121"/>
      <c r="X418" s="121"/>
      <c r="Y418" s="121"/>
    </row>
    <row r="419" spans="10:25" ht="15.75" customHeight="1" x14ac:dyDescent="0.35">
      <c r="J419" s="121"/>
      <c r="K419" s="121"/>
      <c r="L419" s="121"/>
      <c r="M419" s="121"/>
      <c r="N419" s="121"/>
      <c r="O419" s="121"/>
      <c r="P419" s="121"/>
      <c r="Q419" s="121"/>
      <c r="R419" s="121"/>
      <c r="S419" s="121"/>
      <c r="T419" s="121"/>
      <c r="U419" s="121"/>
      <c r="V419" s="121"/>
      <c r="W419" s="121"/>
      <c r="X419" s="121"/>
      <c r="Y419" s="121"/>
    </row>
    <row r="420" spans="10:25" ht="15.75" customHeight="1" x14ac:dyDescent="0.35">
      <c r="J420" s="121"/>
      <c r="K420" s="121"/>
      <c r="L420" s="121"/>
      <c r="M420" s="121"/>
      <c r="N420" s="121"/>
      <c r="O420" s="121"/>
      <c r="P420" s="121"/>
      <c r="Q420" s="121"/>
      <c r="R420" s="121"/>
      <c r="S420" s="121"/>
      <c r="T420" s="121"/>
      <c r="U420" s="121"/>
      <c r="V420" s="121"/>
      <c r="W420" s="121"/>
      <c r="X420" s="121"/>
      <c r="Y420" s="121"/>
    </row>
    <row r="421" spans="10:25" ht="15.75" customHeight="1" x14ac:dyDescent="0.35">
      <c r="J421" s="121"/>
      <c r="K421" s="121"/>
      <c r="L421" s="121"/>
      <c r="M421" s="121"/>
      <c r="N421" s="121"/>
      <c r="O421" s="121"/>
      <c r="P421" s="121"/>
      <c r="Q421" s="121"/>
      <c r="R421" s="121"/>
      <c r="S421" s="121"/>
      <c r="T421" s="121"/>
      <c r="U421" s="121"/>
      <c r="V421" s="121"/>
      <c r="W421" s="121"/>
      <c r="X421" s="121"/>
      <c r="Y421" s="121"/>
    </row>
    <row r="422" spans="10:25" ht="15.75" customHeight="1" x14ac:dyDescent="0.35">
      <c r="J422" s="121"/>
      <c r="K422" s="121"/>
      <c r="L422" s="121"/>
      <c r="M422" s="121"/>
      <c r="N422" s="121"/>
      <c r="O422" s="121"/>
      <c r="P422" s="121"/>
      <c r="Q422" s="121"/>
      <c r="R422" s="121"/>
      <c r="S422" s="121"/>
      <c r="T422" s="121"/>
      <c r="U422" s="121"/>
      <c r="V422" s="121"/>
      <c r="W422" s="121"/>
      <c r="X422" s="121"/>
      <c r="Y422" s="121"/>
    </row>
    <row r="423" spans="10:25" ht="15.75" customHeight="1" x14ac:dyDescent="0.35">
      <c r="J423" s="121"/>
      <c r="K423" s="121"/>
      <c r="L423" s="121"/>
      <c r="M423" s="121"/>
      <c r="N423" s="121"/>
      <c r="O423" s="121"/>
      <c r="P423" s="121"/>
      <c r="Q423" s="121"/>
      <c r="R423" s="121"/>
      <c r="S423" s="121"/>
      <c r="T423" s="121"/>
      <c r="U423" s="121"/>
      <c r="V423" s="121"/>
      <c r="W423" s="121"/>
      <c r="X423" s="121"/>
      <c r="Y423" s="121"/>
    </row>
    <row r="424" spans="10:25" ht="15.75" customHeight="1" x14ac:dyDescent="0.35">
      <c r="J424" s="121"/>
      <c r="K424" s="121"/>
      <c r="L424" s="121"/>
      <c r="M424" s="121"/>
      <c r="N424" s="121"/>
      <c r="O424" s="121"/>
      <c r="P424" s="121"/>
      <c r="Q424" s="121"/>
      <c r="R424" s="121"/>
      <c r="S424" s="121"/>
      <c r="T424" s="121"/>
      <c r="U424" s="121"/>
      <c r="V424" s="121"/>
      <c r="W424" s="121"/>
      <c r="X424" s="121"/>
      <c r="Y424" s="121"/>
    </row>
    <row r="425" spans="10:25" ht="15.75" customHeight="1" x14ac:dyDescent="0.35">
      <c r="J425" s="121"/>
      <c r="K425" s="121"/>
      <c r="L425" s="121"/>
      <c r="M425" s="121"/>
      <c r="N425" s="121"/>
      <c r="O425" s="121"/>
      <c r="P425" s="121"/>
      <c r="Q425" s="121"/>
      <c r="R425" s="121"/>
      <c r="S425" s="121"/>
      <c r="T425" s="121"/>
      <c r="U425" s="121"/>
      <c r="V425" s="121"/>
      <c r="W425" s="121"/>
      <c r="X425" s="121"/>
      <c r="Y425" s="121"/>
    </row>
    <row r="426" spans="10:25" ht="15.75" customHeight="1" x14ac:dyDescent="0.35">
      <c r="J426" s="121"/>
      <c r="K426" s="121"/>
      <c r="L426" s="121"/>
      <c r="M426" s="121"/>
      <c r="N426" s="121"/>
      <c r="O426" s="121"/>
      <c r="P426" s="121"/>
      <c r="Q426" s="121"/>
      <c r="R426" s="121"/>
      <c r="S426" s="121"/>
      <c r="T426" s="121"/>
      <c r="U426" s="121"/>
      <c r="V426" s="121"/>
      <c r="W426" s="121"/>
      <c r="X426" s="121"/>
      <c r="Y426" s="121"/>
    </row>
    <row r="427" spans="10:25" ht="15.75" customHeight="1" x14ac:dyDescent="0.35">
      <c r="J427" s="121"/>
      <c r="K427" s="121"/>
      <c r="L427" s="121"/>
      <c r="M427" s="121"/>
      <c r="N427" s="121"/>
      <c r="O427" s="121"/>
      <c r="P427" s="121"/>
      <c r="Q427" s="121"/>
      <c r="R427" s="121"/>
      <c r="S427" s="121"/>
      <c r="T427" s="121"/>
      <c r="U427" s="121"/>
      <c r="V427" s="121"/>
      <c r="W427" s="121"/>
      <c r="X427" s="121"/>
      <c r="Y427" s="121"/>
    </row>
    <row r="428" spans="10:25" ht="15.75" customHeight="1" x14ac:dyDescent="0.35">
      <c r="J428" s="121"/>
      <c r="K428" s="121"/>
      <c r="L428" s="121"/>
      <c r="M428" s="121"/>
      <c r="N428" s="121"/>
      <c r="O428" s="121"/>
      <c r="P428" s="121"/>
      <c r="Q428" s="121"/>
      <c r="R428" s="121"/>
      <c r="S428" s="121"/>
      <c r="T428" s="121"/>
      <c r="U428" s="121"/>
      <c r="V428" s="121"/>
      <c r="W428" s="121"/>
      <c r="X428" s="121"/>
      <c r="Y428" s="121"/>
    </row>
    <row r="429" spans="10:25" ht="15.75" customHeight="1" x14ac:dyDescent="0.35">
      <c r="J429" s="121"/>
      <c r="K429" s="121"/>
      <c r="L429" s="121"/>
      <c r="M429" s="121"/>
      <c r="N429" s="121"/>
      <c r="O429" s="121"/>
      <c r="P429" s="121"/>
      <c r="Q429" s="121"/>
      <c r="R429" s="121"/>
      <c r="S429" s="121"/>
      <c r="T429" s="121"/>
      <c r="U429" s="121"/>
      <c r="V429" s="121"/>
      <c r="W429" s="121"/>
      <c r="X429" s="121"/>
      <c r="Y429" s="121"/>
    </row>
    <row r="430" spans="10:25" ht="15.75" customHeight="1" x14ac:dyDescent="0.35">
      <c r="J430" s="121"/>
      <c r="K430" s="121"/>
      <c r="L430" s="121"/>
      <c r="M430" s="121"/>
      <c r="N430" s="121"/>
      <c r="O430" s="121"/>
      <c r="P430" s="121"/>
      <c r="Q430" s="121"/>
      <c r="R430" s="121"/>
      <c r="S430" s="121"/>
      <c r="T430" s="121"/>
      <c r="U430" s="121"/>
      <c r="V430" s="121"/>
      <c r="W430" s="121"/>
      <c r="X430" s="121"/>
      <c r="Y430" s="121"/>
    </row>
    <row r="431" spans="10:25" ht="15.75" customHeight="1" x14ac:dyDescent="0.35">
      <c r="J431" s="121"/>
      <c r="K431" s="121"/>
      <c r="L431" s="121"/>
      <c r="M431" s="121"/>
      <c r="N431" s="121"/>
      <c r="O431" s="121"/>
      <c r="P431" s="121"/>
      <c r="Q431" s="121"/>
      <c r="R431" s="121"/>
      <c r="S431" s="121"/>
      <c r="T431" s="121"/>
      <c r="U431" s="121"/>
      <c r="V431" s="121"/>
      <c r="W431" s="121"/>
      <c r="X431" s="121"/>
      <c r="Y431" s="121"/>
    </row>
    <row r="432" spans="10:25" ht="15.75" customHeight="1" x14ac:dyDescent="0.35">
      <c r="J432" s="121"/>
      <c r="K432" s="121"/>
      <c r="L432" s="121"/>
      <c r="M432" s="121"/>
      <c r="N432" s="121"/>
      <c r="O432" s="121"/>
      <c r="P432" s="121"/>
      <c r="Q432" s="121"/>
      <c r="R432" s="121"/>
      <c r="S432" s="121"/>
      <c r="T432" s="121"/>
      <c r="U432" s="121"/>
      <c r="V432" s="121"/>
      <c r="W432" s="121"/>
      <c r="X432" s="121"/>
      <c r="Y432" s="121"/>
    </row>
    <row r="433" spans="10:25" ht="15.75" customHeight="1" x14ac:dyDescent="0.35">
      <c r="J433" s="121"/>
      <c r="K433" s="121"/>
      <c r="L433" s="121"/>
      <c r="M433" s="121"/>
      <c r="N433" s="121"/>
      <c r="O433" s="121"/>
      <c r="P433" s="121"/>
      <c r="Q433" s="121"/>
      <c r="R433" s="121"/>
      <c r="S433" s="121"/>
      <c r="T433" s="121"/>
      <c r="U433" s="121"/>
      <c r="V433" s="121"/>
      <c r="W433" s="121"/>
      <c r="X433" s="121"/>
      <c r="Y433" s="121"/>
    </row>
    <row r="434" spans="10:25" ht="15.75" customHeight="1" x14ac:dyDescent="0.35">
      <c r="J434" s="121"/>
      <c r="K434" s="121"/>
      <c r="L434" s="121"/>
      <c r="M434" s="121"/>
      <c r="N434" s="121"/>
      <c r="O434" s="121"/>
      <c r="P434" s="121"/>
      <c r="Q434" s="121"/>
      <c r="R434" s="121"/>
      <c r="S434" s="121"/>
      <c r="T434" s="121"/>
      <c r="U434" s="121"/>
      <c r="V434" s="121"/>
      <c r="W434" s="121"/>
      <c r="X434" s="121"/>
      <c r="Y434" s="121"/>
    </row>
    <row r="435" spans="10:25" ht="15.75" customHeight="1" x14ac:dyDescent="0.35">
      <c r="J435" s="121"/>
      <c r="K435" s="121"/>
      <c r="L435" s="121"/>
      <c r="M435" s="121"/>
      <c r="N435" s="121"/>
      <c r="O435" s="121"/>
      <c r="P435" s="121"/>
      <c r="Q435" s="121"/>
      <c r="R435" s="121"/>
      <c r="S435" s="121"/>
      <c r="T435" s="121"/>
      <c r="U435" s="121"/>
      <c r="V435" s="121"/>
      <c r="W435" s="121"/>
      <c r="X435" s="121"/>
      <c r="Y435" s="121"/>
    </row>
    <row r="436" spans="10:25" ht="15.75" customHeight="1" x14ac:dyDescent="0.35">
      <c r="J436" s="121"/>
      <c r="K436" s="121"/>
      <c r="L436" s="121"/>
      <c r="M436" s="121"/>
      <c r="N436" s="121"/>
      <c r="O436" s="121"/>
      <c r="P436" s="121"/>
      <c r="Q436" s="121"/>
      <c r="R436" s="121"/>
      <c r="S436" s="121"/>
      <c r="T436" s="121"/>
      <c r="U436" s="121"/>
      <c r="V436" s="121"/>
      <c r="W436" s="121"/>
      <c r="X436" s="121"/>
      <c r="Y436" s="121"/>
    </row>
    <row r="437" spans="10:25" ht="15.75" customHeight="1" x14ac:dyDescent="0.35">
      <c r="J437" s="121"/>
      <c r="K437" s="121"/>
      <c r="L437" s="121"/>
      <c r="M437" s="121"/>
      <c r="N437" s="121"/>
      <c r="O437" s="121"/>
      <c r="P437" s="121"/>
      <c r="Q437" s="121"/>
      <c r="R437" s="121"/>
      <c r="S437" s="121"/>
      <c r="T437" s="121"/>
      <c r="U437" s="121"/>
      <c r="V437" s="121"/>
      <c r="W437" s="121"/>
      <c r="X437" s="121"/>
      <c r="Y437" s="121"/>
    </row>
    <row r="438" spans="10:25" ht="15.75" customHeight="1" x14ac:dyDescent="0.35">
      <c r="J438" s="121"/>
      <c r="K438" s="121"/>
      <c r="L438" s="121"/>
      <c r="M438" s="121"/>
      <c r="N438" s="121"/>
      <c r="O438" s="121"/>
      <c r="P438" s="121"/>
      <c r="Q438" s="121"/>
      <c r="R438" s="121"/>
      <c r="S438" s="121"/>
      <c r="T438" s="121"/>
      <c r="U438" s="121"/>
      <c r="V438" s="121"/>
      <c r="W438" s="121"/>
      <c r="X438" s="121"/>
      <c r="Y438" s="121"/>
    </row>
    <row r="439" spans="10:25" ht="15.75" customHeight="1" x14ac:dyDescent="0.35">
      <c r="J439" s="121"/>
      <c r="K439" s="121"/>
      <c r="L439" s="121"/>
      <c r="M439" s="121"/>
      <c r="N439" s="121"/>
      <c r="O439" s="121"/>
      <c r="P439" s="121"/>
      <c r="Q439" s="121"/>
      <c r="R439" s="121"/>
      <c r="S439" s="121"/>
      <c r="T439" s="121"/>
      <c r="U439" s="121"/>
      <c r="V439" s="121"/>
      <c r="W439" s="121"/>
      <c r="X439" s="121"/>
      <c r="Y439" s="121"/>
    </row>
    <row r="440" spans="10:25" ht="15.75" customHeight="1" x14ac:dyDescent="0.35">
      <c r="J440" s="121"/>
      <c r="K440" s="121"/>
      <c r="L440" s="121"/>
      <c r="M440" s="121"/>
      <c r="N440" s="121"/>
      <c r="O440" s="121"/>
      <c r="P440" s="121"/>
      <c r="Q440" s="121"/>
      <c r="R440" s="121"/>
      <c r="S440" s="121"/>
      <c r="T440" s="121"/>
      <c r="U440" s="121"/>
      <c r="V440" s="121"/>
      <c r="W440" s="121"/>
      <c r="X440" s="121"/>
      <c r="Y440" s="121"/>
    </row>
    <row r="441" spans="10:25" ht="15.75" customHeight="1" x14ac:dyDescent="0.35">
      <c r="J441" s="121"/>
      <c r="K441" s="121"/>
      <c r="L441" s="121"/>
      <c r="M441" s="121"/>
      <c r="N441" s="121"/>
      <c r="O441" s="121"/>
      <c r="P441" s="121"/>
      <c r="Q441" s="121"/>
      <c r="R441" s="121"/>
      <c r="S441" s="121"/>
      <c r="T441" s="121"/>
      <c r="U441" s="121"/>
      <c r="V441" s="121"/>
      <c r="W441" s="121"/>
      <c r="X441" s="121"/>
      <c r="Y441" s="121"/>
    </row>
    <row r="442" spans="10:25" ht="15.75" customHeight="1" x14ac:dyDescent="0.35">
      <c r="J442" s="121"/>
      <c r="K442" s="121"/>
      <c r="L442" s="121"/>
      <c r="M442" s="121"/>
      <c r="N442" s="121"/>
      <c r="O442" s="121"/>
      <c r="P442" s="121"/>
      <c r="Q442" s="121"/>
      <c r="R442" s="121"/>
      <c r="S442" s="121"/>
      <c r="T442" s="121"/>
      <c r="U442" s="121"/>
      <c r="V442" s="121"/>
      <c r="W442" s="121"/>
      <c r="X442" s="121"/>
      <c r="Y442" s="121"/>
    </row>
    <row r="443" spans="10:25" ht="15.75" customHeight="1" x14ac:dyDescent="0.35">
      <c r="J443" s="121"/>
      <c r="K443" s="121"/>
      <c r="L443" s="121"/>
      <c r="M443" s="121"/>
      <c r="N443" s="121"/>
      <c r="O443" s="121"/>
      <c r="P443" s="121"/>
      <c r="Q443" s="121"/>
      <c r="R443" s="121"/>
      <c r="S443" s="121"/>
      <c r="T443" s="121"/>
      <c r="U443" s="121"/>
      <c r="V443" s="121"/>
      <c r="W443" s="121"/>
      <c r="X443" s="121"/>
      <c r="Y443" s="121"/>
    </row>
    <row r="444" spans="10:25" ht="15.75" customHeight="1" x14ac:dyDescent="0.35">
      <c r="J444" s="121"/>
      <c r="K444" s="121"/>
      <c r="L444" s="121"/>
      <c r="M444" s="121"/>
      <c r="N444" s="121"/>
      <c r="O444" s="121"/>
      <c r="P444" s="121"/>
      <c r="Q444" s="121"/>
      <c r="R444" s="121"/>
      <c r="S444" s="121"/>
      <c r="T444" s="121"/>
      <c r="U444" s="121"/>
      <c r="V444" s="121"/>
      <c r="W444" s="121"/>
      <c r="X444" s="121"/>
      <c r="Y444" s="121"/>
    </row>
    <row r="445" spans="10:25" ht="15.75" customHeight="1" x14ac:dyDescent="0.35">
      <c r="J445" s="121"/>
      <c r="K445" s="121"/>
      <c r="L445" s="121"/>
      <c r="M445" s="121"/>
      <c r="N445" s="121"/>
      <c r="O445" s="121"/>
      <c r="P445" s="121"/>
      <c r="Q445" s="121"/>
      <c r="R445" s="121"/>
      <c r="S445" s="121"/>
      <c r="T445" s="121"/>
      <c r="U445" s="121"/>
      <c r="V445" s="121"/>
      <c r="W445" s="121"/>
      <c r="X445" s="121"/>
      <c r="Y445" s="121"/>
    </row>
    <row r="446" spans="10:25" ht="15.75" customHeight="1" x14ac:dyDescent="0.35">
      <c r="J446" s="121"/>
      <c r="K446" s="121"/>
      <c r="L446" s="121"/>
      <c r="M446" s="121"/>
      <c r="N446" s="121"/>
      <c r="O446" s="121"/>
      <c r="P446" s="121"/>
      <c r="Q446" s="121"/>
      <c r="R446" s="121"/>
      <c r="S446" s="121"/>
      <c r="T446" s="121"/>
      <c r="U446" s="121"/>
      <c r="V446" s="121"/>
      <c r="W446" s="121"/>
      <c r="X446" s="121"/>
      <c r="Y446" s="121"/>
    </row>
    <row r="447" spans="10:25" ht="15.75" customHeight="1" x14ac:dyDescent="0.35">
      <c r="J447" s="121"/>
      <c r="K447" s="121"/>
      <c r="L447" s="121"/>
      <c r="M447" s="121"/>
      <c r="N447" s="121"/>
      <c r="O447" s="121"/>
      <c r="P447" s="121"/>
      <c r="Q447" s="121"/>
      <c r="R447" s="121"/>
      <c r="S447" s="121"/>
      <c r="T447" s="121"/>
      <c r="U447" s="121"/>
      <c r="V447" s="121"/>
      <c r="W447" s="121"/>
      <c r="X447" s="121"/>
      <c r="Y447" s="121"/>
    </row>
    <row r="448" spans="10:25" ht="15.75" customHeight="1" x14ac:dyDescent="0.35">
      <c r="J448" s="121"/>
      <c r="K448" s="121"/>
      <c r="L448" s="121"/>
      <c r="M448" s="121"/>
      <c r="N448" s="121"/>
      <c r="O448" s="121"/>
      <c r="P448" s="121"/>
      <c r="Q448" s="121"/>
      <c r="R448" s="121"/>
      <c r="S448" s="121"/>
      <c r="T448" s="121"/>
      <c r="U448" s="121"/>
      <c r="V448" s="121"/>
      <c r="W448" s="121"/>
      <c r="X448" s="121"/>
      <c r="Y448" s="121"/>
    </row>
    <row r="449" spans="10:25" ht="15.75" customHeight="1" x14ac:dyDescent="0.35">
      <c r="J449" s="121"/>
      <c r="K449" s="121"/>
      <c r="L449" s="121"/>
      <c r="M449" s="121"/>
      <c r="N449" s="121"/>
      <c r="O449" s="121"/>
      <c r="P449" s="121"/>
      <c r="Q449" s="121"/>
      <c r="R449" s="121"/>
      <c r="S449" s="121"/>
      <c r="T449" s="121"/>
      <c r="U449" s="121"/>
      <c r="V449" s="121"/>
      <c r="W449" s="121"/>
      <c r="X449" s="121"/>
      <c r="Y449" s="121"/>
    </row>
    <row r="450" spans="10:25" ht="15.75" customHeight="1" x14ac:dyDescent="0.35">
      <c r="J450" s="121"/>
      <c r="K450" s="121"/>
      <c r="L450" s="121"/>
      <c r="M450" s="121"/>
      <c r="N450" s="121"/>
      <c r="O450" s="121"/>
      <c r="P450" s="121"/>
      <c r="Q450" s="121"/>
      <c r="R450" s="121"/>
      <c r="S450" s="121"/>
      <c r="T450" s="121"/>
      <c r="U450" s="121"/>
      <c r="V450" s="121"/>
      <c r="W450" s="121"/>
      <c r="X450" s="121"/>
      <c r="Y450" s="121"/>
    </row>
    <row r="451" spans="10:25" ht="15.75" customHeight="1" x14ac:dyDescent="0.35">
      <c r="J451" s="121"/>
      <c r="K451" s="121"/>
      <c r="L451" s="121"/>
      <c r="M451" s="121"/>
      <c r="N451" s="121"/>
      <c r="O451" s="121"/>
      <c r="P451" s="121"/>
      <c r="Q451" s="121"/>
      <c r="R451" s="121"/>
      <c r="S451" s="121"/>
      <c r="T451" s="121"/>
      <c r="U451" s="121"/>
      <c r="V451" s="121"/>
      <c r="W451" s="121"/>
      <c r="X451" s="121"/>
      <c r="Y451" s="121"/>
    </row>
    <row r="452" spans="10:25" ht="15.75" customHeight="1" x14ac:dyDescent="0.35">
      <c r="J452" s="121"/>
      <c r="K452" s="121"/>
      <c r="L452" s="121"/>
      <c r="M452" s="121"/>
      <c r="N452" s="121"/>
      <c r="O452" s="121"/>
      <c r="P452" s="121"/>
      <c r="Q452" s="121"/>
      <c r="R452" s="121"/>
      <c r="S452" s="121"/>
      <c r="T452" s="121"/>
      <c r="U452" s="121"/>
      <c r="V452" s="121"/>
      <c r="W452" s="121"/>
      <c r="X452" s="121"/>
      <c r="Y452" s="121"/>
    </row>
    <row r="453" spans="10:25" ht="15.75" customHeight="1" x14ac:dyDescent="0.35">
      <c r="J453" s="121"/>
      <c r="K453" s="121"/>
      <c r="L453" s="121"/>
      <c r="M453" s="121"/>
      <c r="N453" s="121"/>
      <c r="O453" s="121"/>
      <c r="P453" s="121"/>
      <c r="Q453" s="121"/>
      <c r="R453" s="121"/>
      <c r="S453" s="121"/>
      <c r="T453" s="121"/>
      <c r="U453" s="121"/>
      <c r="V453" s="121"/>
      <c r="W453" s="121"/>
      <c r="X453" s="121"/>
      <c r="Y453" s="121"/>
    </row>
    <row r="454" spans="10:25" ht="15.75" customHeight="1" x14ac:dyDescent="0.35">
      <c r="J454" s="121"/>
      <c r="K454" s="121"/>
      <c r="L454" s="121"/>
      <c r="M454" s="121"/>
      <c r="N454" s="121"/>
      <c r="O454" s="121"/>
      <c r="P454" s="121"/>
      <c r="Q454" s="121"/>
      <c r="R454" s="121"/>
      <c r="S454" s="121"/>
      <c r="T454" s="121"/>
      <c r="U454" s="121"/>
      <c r="V454" s="121"/>
      <c r="W454" s="121"/>
      <c r="X454" s="121"/>
      <c r="Y454" s="121"/>
    </row>
    <row r="455" spans="10:25" ht="15.75" customHeight="1" x14ac:dyDescent="0.35">
      <c r="J455" s="121"/>
      <c r="K455" s="121"/>
      <c r="L455" s="121"/>
      <c r="M455" s="121"/>
      <c r="N455" s="121"/>
      <c r="O455" s="121"/>
      <c r="P455" s="121"/>
      <c r="Q455" s="121"/>
      <c r="R455" s="121"/>
      <c r="S455" s="121"/>
      <c r="T455" s="121"/>
      <c r="U455" s="121"/>
      <c r="V455" s="121"/>
      <c r="W455" s="121"/>
      <c r="X455" s="121"/>
      <c r="Y455" s="121"/>
    </row>
    <row r="456" spans="10:25" ht="15.75" customHeight="1" x14ac:dyDescent="0.35">
      <c r="J456" s="121"/>
      <c r="K456" s="121"/>
      <c r="L456" s="121"/>
      <c r="M456" s="121"/>
      <c r="N456" s="121"/>
      <c r="O456" s="121"/>
      <c r="P456" s="121"/>
      <c r="Q456" s="121"/>
      <c r="R456" s="121"/>
      <c r="S456" s="121"/>
      <c r="T456" s="121"/>
      <c r="U456" s="121"/>
      <c r="V456" s="121"/>
      <c r="W456" s="121"/>
      <c r="X456" s="121"/>
      <c r="Y456" s="121"/>
    </row>
    <row r="457" spans="10:25" ht="15.75" customHeight="1" x14ac:dyDescent="0.35">
      <c r="J457" s="121"/>
      <c r="K457" s="121"/>
      <c r="L457" s="121"/>
      <c r="M457" s="121"/>
      <c r="N457" s="121"/>
      <c r="O457" s="121"/>
      <c r="P457" s="121"/>
      <c r="Q457" s="121"/>
      <c r="R457" s="121"/>
      <c r="S457" s="121"/>
      <c r="T457" s="121"/>
      <c r="U457" s="121"/>
      <c r="V457" s="121"/>
      <c r="W457" s="121"/>
      <c r="X457" s="121"/>
      <c r="Y457" s="121"/>
    </row>
    <row r="458" spans="10:25" ht="15.75" customHeight="1" x14ac:dyDescent="0.35">
      <c r="J458" s="121"/>
      <c r="K458" s="121"/>
      <c r="L458" s="121"/>
      <c r="M458" s="121"/>
      <c r="N458" s="121"/>
      <c r="O458" s="121"/>
      <c r="P458" s="121"/>
      <c r="Q458" s="121"/>
      <c r="R458" s="121"/>
      <c r="S458" s="121"/>
      <c r="T458" s="121"/>
      <c r="U458" s="121"/>
      <c r="V458" s="121"/>
      <c r="W458" s="121"/>
      <c r="X458" s="121"/>
      <c r="Y458" s="121"/>
    </row>
    <row r="459" spans="10:25" ht="15.75" customHeight="1" x14ac:dyDescent="0.35">
      <c r="J459" s="121"/>
      <c r="K459" s="121"/>
      <c r="L459" s="121"/>
      <c r="M459" s="121"/>
      <c r="N459" s="121"/>
      <c r="O459" s="121"/>
      <c r="P459" s="121"/>
      <c r="Q459" s="121"/>
      <c r="R459" s="121"/>
      <c r="S459" s="121"/>
      <c r="T459" s="121"/>
      <c r="U459" s="121"/>
      <c r="V459" s="121"/>
      <c r="W459" s="121"/>
      <c r="X459" s="121"/>
      <c r="Y459" s="121"/>
    </row>
    <row r="460" spans="10:25" ht="15.75" customHeight="1" x14ac:dyDescent="0.35">
      <c r="J460" s="121"/>
      <c r="K460" s="121"/>
      <c r="L460" s="121"/>
      <c r="M460" s="121"/>
      <c r="N460" s="121"/>
      <c r="O460" s="121"/>
      <c r="P460" s="121"/>
      <c r="Q460" s="121"/>
      <c r="R460" s="121"/>
      <c r="S460" s="121"/>
      <c r="T460" s="121"/>
      <c r="U460" s="121"/>
      <c r="V460" s="121"/>
      <c r="W460" s="121"/>
      <c r="X460" s="121"/>
      <c r="Y460" s="121"/>
    </row>
    <row r="461" spans="10:25" ht="15.75" customHeight="1" x14ac:dyDescent="0.35">
      <c r="J461" s="121"/>
      <c r="K461" s="121"/>
      <c r="L461" s="121"/>
      <c r="M461" s="121"/>
      <c r="N461" s="121"/>
      <c r="O461" s="121"/>
      <c r="P461" s="121"/>
      <c r="Q461" s="121"/>
      <c r="R461" s="121"/>
      <c r="S461" s="121"/>
      <c r="T461" s="121"/>
      <c r="U461" s="121"/>
      <c r="V461" s="121"/>
      <c r="W461" s="121"/>
      <c r="X461" s="121"/>
      <c r="Y461" s="121"/>
    </row>
    <row r="462" spans="10:25" ht="15.75" customHeight="1" x14ac:dyDescent="0.35">
      <c r="J462" s="121"/>
      <c r="K462" s="121"/>
      <c r="L462" s="121"/>
      <c r="M462" s="121"/>
      <c r="N462" s="121"/>
      <c r="O462" s="121"/>
      <c r="P462" s="121"/>
      <c r="Q462" s="121"/>
      <c r="R462" s="121"/>
      <c r="S462" s="121"/>
      <c r="T462" s="121"/>
      <c r="U462" s="121"/>
      <c r="V462" s="121"/>
      <c r="W462" s="121"/>
      <c r="X462" s="121"/>
      <c r="Y462" s="121"/>
    </row>
    <row r="463" spans="10:25" ht="15.75" customHeight="1" x14ac:dyDescent="0.35">
      <c r="J463" s="121"/>
      <c r="K463" s="121"/>
      <c r="L463" s="121"/>
      <c r="M463" s="121"/>
      <c r="N463" s="121"/>
      <c r="O463" s="121"/>
      <c r="P463" s="121"/>
      <c r="Q463" s="121"/>
      <c r="R463" s="121"/>
      <c r="S463" s="121"/>
      <c r="T463" s="121"/>
      <c r="U463" s="121"/>
      <c r="V463" s="121"/>
      <c r="W463" s="121"/>
      <c r="X463" s="121"/>
      <c r="Y463" s="121"/>
    </row>
    <row r="464" spans="10:25" ht="15.75" customHeight="1" x14ac:dyDescent="0.35">
      <c r="J464" s="121"/>
      <c r="K464" s="121"/>
      <c r="L464" s="121"/>
      <c r="M464" s="121"/>
      <c r="N464" s="121"/>
      <c r="O464" s="121"/>
      <c r="P464" s="121"/>
      <c r="Q464" s="121"/>
      <c r="R464" s="121"/>
      <c r="S464" s="121"/>
      <c r="T464" s="121"/>
      <c r="U464" s="121"/>
      <c r="V464" s="121"/>
      <c r="W464" s="121"/>
      <c r="X464" s="121"/>
      <c r="Y464" s="121"/>
    </row>
    <row r="465" spans="10:25" ht="15.75" customHeight="1" x14ac:dyDescent="0.35">
      <c r="J465" s="121"/>
      <c r="K465" s="121"/>
      <c r="L465" s="121"/>
      <c r="M465" s="121"/>
      <c r="N465" s="121"/>
      <c r="O465" s="121"/>
      <c r="P465" s="121"/>
      <c r="Q465" s="121"/>
      <c r="R465" s="121"/>
      <c r="S465" s="121"/>
      <c r="T465" s="121"/>
      <c r="U465" s="121"/>
      <c r="V465" s="121"/>
      <c r="W465" s="121"/>
      <c r="X465" s="121"/>
      <c r="Y465" s="121"/>
    </row>
    <row r="466" spans="10:25" ht="15.75" customHeight="1" x14ac:dyDescent="0.35">
      <c r="J466" s="121"/>
      <c r="K466" s="121"/>
      <c r="L466" s="121"/>
      <c r="M466" s="121"/>
      <c r="N466" s="121"/>
      <c r="O466" s="121"/>
      <c r="P466" s="121"/>
      <c r="Q466" s="121"/>
      <c r="R466" s="121"/>
      <c r="S466" s="121"/>
      <c r="T466" s="121"/>
      <c r="U466" s="121"/>
      <c r="V466" s="121"/>
      <c r="W466" s="121"/>
      <c r="X466" s="121"/>
      <c r="Y466" s="121"/>
    </row>
    <row r="467" spans="10:25" ht="15.75" customHeight="1" x14ac:dyDescent="0.35">
      <c r="J467" s="121"/>
      <c r="K467" s="121"/>
      <c r="L467" s="121"/>
      <c r="M467" s="121"/>
      <c r="N467" s="121"/>
      <c r="O467" s="121"/>
      <c r="P467" s="121"/>
      <c r="Q467" s="121"/>
      <c r="R467" s="121"/>
      <c r="S467" s="121"/>
      <c r="T467" s="121"/>
      <c r="U467" s="121"/>
      <c r="V467" s="121"/>
      <c r="W467" s="121"/>
      <c r="X467" s="121"/>
      <c r="Y467" s="121"/>
    </row>
    <row r="468" spans="10:25" ht="15.75" customHeight="1" x14ac:dyDescent="0.35">
      <c r="J468" s="121"/>
      <c r="K468" s="121"/>
      <c r="L468" s="121"/>
      <c r="M468" s="121"/>
      <c r="N468" s="121"/>
      <c r="O468" s="121"/>
      <c r="P468" s="121"/>
      <c r="Q468" s="121"/>
      <c r="R468" s="121"/>
      <c r="S468" s="121"/>
      <c r="T468" s="121"/>
      <c r="U468" s="121"/>
      <c r="V468" s="121"/>
      <c r="W468" s="121"/>
      <c r="X468" s="121"/>
      <c r="Y468" s="121"/>
    </row>
    <row r="469" spans="10:25" ht="15.75" customHeight="1" x14ac:dyDescent="0.35">
      <c r="J469" s="121"/>
      <c r="K469" s="121"/>
      <c r="L469" s="121"/>
      <c r="M469" s="121"/>
      <c r="N469" s="121"/>
      <c r="O469" s="121"/>
      <c r="P469" s="121"/>
      <c r="Q469" s="121"/>
      <c r="R469" s="121"/>
      <c r="S469" s="121"/>
      <c r="T469" s="121"/>
      <c r="U469" s="121"/>
      <c r="V469" s="121"/>
      <c r="W469" s="121"/>
      <c r="X469" s="121"/>
      <c r="Y469" s="121"/>
    </row>
    <row r="470" spans="10:25" ht="15.75" customHeight="1" x14ac:dyDescent="0.35">
      <c r="J470" s="121"/>
      <c r="K470" s="121"/>
      <c r="L470" s="121"/>
      <c r="M470" s="121"/>
      <c r="N470" s="121"/>
      <c r="O470" s="121"/>
      <c r="P470" s="121"/>
      <c r="Q470" s="121"/>
      <c r="R470" s="121"/>
      <c r="S470" s="121"/>
      <c r="T470" s="121"/>
      <c r="U470" s="121"/>
      <c r="V470" s="121"/>
      <c r="W470" s="121"/>
      <c r="X470" s="121"/>
      <c r="Y470" s="121"/>
    </row>
    <row r="471" spans="10:25" ht="15.75" customHeight="1" x14ac:dyDescent="0.35">
      <c r="J471" s="121"/>
      <c r="K471" s="121"/>
      <c r="L471" s="121"/>
      <c r="M471" s="121"/>
      <c r="N471" s="121"/>
      <c r="O471" s="121"/>
      <c r="P471" s="121"/>
      <c r="Q471" s="121"/>
      <c r="R471" s="121"/>
      <c r="S471" s="121"/>
      <c r="T471" s="121"/>
      <c r="U471" s="121"/>
      <c r="V471" s="121"/>
      <c r="W471" s="121"/>
      <c r="X471" s="121"/>
      <c r="Y471" s="121"/>
    </row>
    <row r="472" spans="10:25" ht="15.75" customHeight="1" x14ac:dyDescent="0.35">
      <c r="J472" s="121"/>
      <c r="K472" s="121"/>
      <c r="L472" s="121"/>
      <c r="M472" s="121"/>
      <c r="N472" s="121"/>
      <c r="O472" s="121"/>
      <c r="P472" s="121"/>
      <c r="Q472" s="121"/>
      <c r="R472" s="121"/>
      <c r="S472" s="121"/>
      <c r="T472" s="121"/>
      <c r="U472" s="121"/>
      <c r="V472" s="121"/>
      <c r="W472" s="121"/>
      <c r="X472" s="121"/>
      <c r="Y472" s="121"/>
    </row>
    <row r="473" spans="10:25" ht="15.75" customHeight="1" x14ac:dyDescent="0.35">
      <c r="J473" s="121"/>
      <c r="K473" s="121"/>
      <c r="L473" s="121"/>
      <c r="M473" s="121"/>
      <c r="N473" s="121"/>
      <c r="O473" s="121"/>
      <c r="P473" s="121"/>
      <c r="Q473" s="121"/>
      <c r="R473" s="121"/>
      <c r="S473" s="121"/>
      <c r="T473" s="121"/>
      <c r="U473" s="121"/>
      <c r="V473" s="121"/>
      <c r="W473" s="121"/>
      <c r="X473" s="121"/>
      <c r="Y473" s="121"/>
    </row>
    <row r="474" spans="10:25" ht="15.75" customHeight="1" x14ac:dyDescent="0.35">
      <c r="J474" s="121"/>
      <c r="K474" s="121"/>
      <c r="L474" s="121"/>
      <c r="M474" s="121"/>
      <c r="N474" s="121"/>
      <c r="O474" s="121"/>
      <c r="P474" s="121"/>
      <c r="Q474" s="121"/>
      <c r="R474" s="121"/>
      <c r="S474" s="121"/>
      <c r="T474" s="121"/>
      <c r="U474" s="121"/>
      <c r="V474" s="121"/>
      <c r="W474" s="121"/>
      <c r="X474" s="121"/>
      <c r="Y474" s="121"/>
    </row>
    <row r="475" spans="10:25" ht="15.75" customHeight="1" x14ac:dyDescent="0.35">
      <c r="J475" s="121"/>
      <c r="K475" s="121"/>
      <c r="L475" s="121"/>
      <c r="M475" s="121"/>
      <c r="N475" s="121"/>
      <c r="O475" s="121"/>
      <c r="P475" s="121"/>
      <c r="Q475" s="121"/>
      <c r="R475" s="121"/>
      <c r="S475" s="121"/>
      <c r="T475" s="121"/>
      <c r="U475" s="121"/>
      <c r="V475" s="121"/>
      <c r="W475" s="121"/>
      <c r="X475" s="121"/>
      <c r="Y475" s="121"/>
    </row>
    <row r="476" spans="10:25" ht="15.75" customHeight="1" x14ac:dyDescent="0.35">
      <c r="J476" s="121"/>
      <c r="K476" s="121"/>
      <c r="L476" s="121"/>
      <c r="M476" s="121"/>
      <c r="N476" s="121"/>
      <c r="O476" s="121"/>
      <c r="P476" s="121"/>
      <c r="Q476" s="121"/>
      <c r="R476" s="121"/>
      <c r="S476" s="121"/>
      <c r="T476" s="121"/>
      <c r="U476" s="121"/>
      <c r="V476" s="121"/>
      <c r="W476" s="121"/>
      <c r="X476" s="121"/>
      <c r="Y476" s="121"/>
    </row>
    <row r="477" spans="10:25" ht="15.75" customHeight="1" x14ac:dyDescent="0.35">
      <c r="J477" s="121"/>
      <c r="K477" s="121"/>
      <c r="L477" s="121"/>
      <c r="M477" s="121"/>
      <c r="N477" s="121"/>
      <c r="O477" s="121"/>
      <c r="P477" s="121"/>
      <c r="Q477" s="121"/>
      <c r="R477" s="121"/>
      <c r="S477" s="121"/>
      <c r="T477" s="121"/>
      <c r="U477" s="121"/>
      <c r="V477" s="121"/>
      <c r="W477" s="121"/>
      <c r="X477" s="121"/>
      <c r="Y477" s="121"/>
    </row>
    <row r="478" spans="10:25" ht="15.75" customHeight="1" x14ac:dyDescent="0.35">
      <c r="J478" s="121"/>
      <c r="K478" s="121"/>
      <c r="L478" s="121"/>
      <c r="M478" s="121"/>
      <c r="N478" s="121"/>
      <c r="O478" s="121"/>
      <c r="P478" s="121"/>
      <c r="Q478" s="121"/>
      <c r="R478" s="121"/>
      <c r="S478" s="121"/>
      <c r="T478" s="121"/>
      <c r="U478" s="121"/>
      <c r="V478" s="121"/>
      <c r="W478" s="121"/>
      <c r="X478" s="121"/>
      <c r="Y478" s="121"/>
    </row>
    <row r="479" spans="10:25" ht="15.75" customHeight="1" x14ac:dyDescent="0.35">
      <c r="J479" s="121"/>
      <c r="K479" s="121"/>
      <c r="L479" s="121"/>
      <c r="M479" s="121"/>
      <c r="N479" s="121"/>
      <c r="O479" s="121"/>
      <c r="P479" s="121"/>
      <c r="Q479" s="121"/>
      <c r="R479" s="121"/>
      <c r="S479" s="121"/>
      <c r="T479" s="121"/>
      <c r="U479" s="121"/>
      <c r="V479" s="121"/>
      <c r="W479" s="121"/>
      <c r="X479" s="121"/>
      <c r="Y479" s="121"/>
    </row>
    <row r="480" spans="10:25" ht="15.75" customHeight="1" x14ac:dyDescent="0.35">
      <c r="J480" s="121"/>
      <c r="K480" s="121"/>
      <c r="L480" s="121"/>
      <c r="M480" s="121"/>
      <c r="N480" s="121"/>
      <c r="O480" s="121"/>
      <c r="P480" s="121"/>
      <c r="Q480" s="121"/>
      <c r="R480" s="121"/>
      <c r="S480" s="121"/>
      <c r="T480" s="121"/>
      <c r="U480" s="121"/>
      <c r="V480" s="121"/>
      <c r="W480" s="121"/>
      <c r="X480" s="121"/>
      <c r="Y480" s="121"/>
    </row>
    <row r="481" spans="10:25" ht="15.75" customHeight="1" x14ac:dyDescent="0.35">
      <c r="J481" s="121"/>
      <c r="K481" s="121"/>
      <c r="L481" s="121"/>
      <c r="M481" s="121"/>
      <c r="N481" s="121"/>
      <c r="O481" s="121"/>
      <c r="P481" s="121"/>
      <c r="Q481" s="121"/>
      <c r="R481" s="121"/>
      <c r="S481" s="121"/>
      <c r="T481" s="121"/>
      <c r="U481" s="121"/>
      <c r="V481" s="121"/>
      <c r="W481" s="121"/>
      <c r="X481" s="121"/>
      <c r="Y481" s="121"/>
    </row>
    <row r="482" spans="10:25" ht="15.75" customHeight="1" x14ac:dyDescent="0.35">
      <c r="J482" s="121"/>
      <c r="K482" s="121"/>
      <c r="L482" s="121"/>
      <c r="M482" s="121"/>
      <c r="N482" s="121"/>
      <c r="O482" s="121"/>
      <c r="P482" s="121"/>
      <c r="Q482" s="121"/>
      <c r="R482" s="121"/>
      <c r="S482" s="121"/>
      <c r="T482" s="121"/>
      <c r="U482" s="121"/>
      <c r="V482" s="121"/>
      <c r="W482" s="121"/>
      <c r="X482" s="121"/>
      <c r="Y482" s="121"/>
    </row>
    <row r="483" spans="10:25" ht="15.75" customHeight="1" x14ac:dyDescent="0.35">
      <c r="J483" s="121"/>
      <c r="K483" s="121"/>
      <c r="L483" s="121"/>
      <c r="M483" s="121"/>
      <c r="N483" s="121"/>
      <c r="O483" s="121"/>
      <c r="P483" s="121"/>
      <c r="Q483" s="121"/>
      <c r="R483" s="121"/>
      <c r="S483" s="121"/>
      <c r="T483" s="121"/>
      <c r="U483" s="121"/>
      <c r="V483" s="121"/>
      <c r="W483" s="121"/>
      <c r="X483" s="121"/>
      <c r="Y483" s="121"/>
    </row>
    <row r="484" spans="10:25" ht="15.75" customHeight="1" x14ac:dyDescent="0.35">
      <c r="J484" s="121"/>
      <c r="K484" s="121"/>
      <c r="L484" s="121"/>
      <c r="M484" s="121"/>
      <c r="N484" s="121"/>
      <c r="O484" s="121"/>
      <c r="P484" s="121"/>
      <c r="Q484" s="121"/>
      <c r="R484" s="121"/>
      <c r="S484" s="121"/>
      <c r="T484" s="121"/>
      <c r="U484" s="121"/>
      <c r="V484" s="121"/>
      <c r="W484" s="121"/>
      <c r="X484" s="121"/>
      <c r="Y484" s="121"/>
    </row>
    <row r="485" spans="10:25" ht="15.75" customHeight="1" x14ac:dyDescent="0.35">
      <c r="J485" s="121"/>
      <c r="K485" s="121"/>
      <c r="L485" s="121"/>
      <c r="M485" s="121"/>
      <c r="N485" s="121"/>
      <c r="O485" s="121"/>
      <c r="P485" s="121"/>
      <c r="Q485" s="121"/>
      <c r="R485" s="121"/>
      <c r="S485" s="121"/>
      <c r="T485" s="121"/>
      <c r="U485" s="121"/>
      <c r="V485" s="121"/>
      <c r="W485" s="121"/>
      <c r="X485" s="121"/>
      <c r="Y485" s="121"/>
    </row>
    <row r="486" spans="10:25" ht="15.75" customHeight="1" x14ac:dyDescent="0.35">
      <c r="J486" s="121"/>
      <c r="K486" s="121"/>
      <c r="L486" s="121"/>
      <c r="M486" s="121"/>
      <c r="N486" s="121"/>
      <c r="O486" s="121"/>
      <c r="P486" s="121"/>
      <c r="Q486" s="121"/>
      <c r="R486" s="121"/>
      <c r="S486" s="121"/>
      <c r="T486" s="121"/>
      <c r="U486" s="121"/>
      <c r="V486" s="121"/>
      <c r="W486" s="121"/>
      <c r="X486" s="121"/>
      <c r="Y486" s="121"/>
    </row>
    <row r="487" spans="10:25" ht="15.75" customHeight="1" x14ac:dyDescent="0.35">
      <c r="J487" s="121"/>
      <c r="K487" s="121"/>
      <c r="L487" s="121"/>
      <c r="M487" s="121"/>
      <c r="N487" s="121"/>
      <c r="O487" s="121"/>
      <c r="P487" s="121"/>
      <c r="Q487" s="121"/>
      <c r="R487" s="121"/>
      <c r="S487" s="121"/>
      <c r="T487" s="121"/>
      <c r="U487" s="121"/>
      <c r="V487" s="121"/>
      <c r="W487" s="121"/>
      <c r="X487" s="121"/>
      <c r="Y487" s="121"/>
    </row>
    <row r="488" spans="10:25" ht="15.75" customHeight="1" x14ac:dyDescent="0.35">
      <c r="J488" s="121"/>
      <c r="K488" s="121"/>
      <c r="L488" s="121"/>
      <c r="M488" s="121"/>
      <c r="N488" s="121"/>
      <c r="O488" s="121"/>
      <c r="P488" s="121"/>
      <c r="Q488" s="121"/>
      <c r="R488" s="121"/>
      <c r="S488" s="121"/>
      <c r="T488" s="121"/>
      <c r="U488" s="121"/>
      <c r="V488" s="121"/>
      <c r="W488" s="121"/>
      <c r="X488" s="121"/>
      <c r="Y488" s="121"/>
    </row>
    <row r="489" spans="10:25" ht="15.75" customHeight="1" x14ac:dyDescent="0.35">
      <c r="J489" s="121"/>
      <c r="K489" s="121"/>
      <c r="L489" s="121"/>
      <c r="M489" s="121"/>
      <c r="N489" s="121"/>
      <c r="O489" s="121"/>
      <c r="P489" s="121"/>
      <c r="Q489" s="121"/>
      <c r="R489" s="121"/>
      <c r="S489" s="121"/>
      <c r="T489" s="121"/>
      <c r="U489" s="121"/>
      <c r="V489" s="121"/>
      <c r="W489" s="121"/>
      <c r="X489" s="121"/>
      <c r="Y489" s="121"/>
    </row>
    <row r="490" spans="10:25" ht="15.75" customHeight="1" x14ac:dyDescent="0.35">
      <c r="J490" s="121"/>
      <c r="K490" s="121"/>
      <c r="L490" s="121"/>
      <c r="M490" s="121"/>
      <c r="N490" s="121"/>
      <c r="O490" s="121"/>
      <c r="P490" s="121"/>
      <c r="Q490" s="121"/>
      <c r="R490" s="121"/>
      <c r="S490" s="121"/>
      <c r="T490" s="121"/>
      <c r="U490" s="121"/>
      <c r="V490" s="121"/>
      <c r="W490" s="121"/>
      <c r="X490" s="121"/>
      <c r="Y490" s="121"/>
    </row>
    <row r="491" spans="10:25" ht="15.75" customHeight="1" x14ac:dyDescent="0.35">
      <c r="J491" s="121"/>
      <c r="K491" s="121"/>
      <c r="L491" s="121"/>
      <c r="M491" s="121"/>
      <c r="N491" s="121"/>
      <c r="O491" s="121"/>
      <c r="P491" s="121"/>
      <c r="Q491" s="121"/>
      <c r="R491" s="121"/>
      <c r="S491" s="121"/>
      <c r="T491" s="121"/>
      <c r="U491" s="121"/>
      <c r="V491" s="121"/>
      <c r="W491" s="121"/>
      <c r="X491" s="121"/>
      <c r="Y491" s="121"/>
    </row>
    <row r="492" spans="10:25" ht="15.75" customHeight="1" x14ac:dyDescent="0.35">
      <c r="J492" s="121"/>
      <c r="K492" s="121"/>
      <c r="L492" s="121"/>
      <c r="M492" s="121"/>
      <c r="N492" s="121"/>
      <c r="O492" s="121"/>
      <c r="P492" s="121"/>
      <c r="Q492" s="121"/>
      <c r="R492" s="121"/>
      <c r="S492" s="121"/>
      <c r="T492" s="121"/>
      <c r="U492" s="121"/>
      <c r="V492" s="121"/>
      <c r="W492" s="121"/>
      <c r="X492" s="121"/>
      <c r="Y492" s="121"/>
    </row>
    <row r="493" spans="10:25" ht="15.75" customHeight="1" x14ac:dyDescent="0.35">
      <c r="J493" s="121"/>
      <c r="K493" s="121"/>
      <c r="L493" s="121"/>
      <c r="M493" s="121"/>
      <c r="N493" s="121"/>
      <c r="O493" s="121"/>
      <c r="P493" s="121"/>
      <c r="Q493" s="121"/>
      <c r="R493" s="121"/>
      <c r="S493" s="121"/>
      <c r="T493" s="121"/>
      <c r="U493" s="121"/>
      <c r="V493" s="121"/>
      <c r="W493" s="121"/>
      <c r="X493" s="121"/>
      <c r="Y493" s="121"/>
    </row>
    <row r="494" spans="10:25" ht="15.75" customHeight="1" x14ac:dyDescent="0.35">
      <c r="J494" s="121"/>
      <c r="K494" s="121"/>
      <c r="L494" s="121"/>
      <c r="M494" s="121"/>
      <c r="N494" s="121"/>
      <c r="O494" s="121"/>
      <c r="P494" s="121"/>
      <c r="Q494" s="121"/>
      <c r="R494" s="121"/>
      <c r="S494" s="121"/>
      <c r="T494" s="121"/>
      <c r="U494" s="121"/>
      <c r="V494" s="121"/>
      <c r="W494" s="121"/>
      <c r="X494" s="121"/>
      <c r="Y494" s="121"/>
    </row>
    <row r="495" spans="10:25" ht="15.75" customHeight="1" x14ac:dyDescent="0.35">
      <c r="J495" s="121"/>
      <c r="K495" s="121"/>
      <c r="L495" s="121"/>
      <c r="M495" s="121"/>
      <c r="N495" s="121"/>
      <c r="O495" s="121"/>
      <c r="P495" s="121"/>
      <c r="Q495" s="121"/>
      <c r="R495" s="121"/>
      <c r="S495" s="121"/>
      <c r="T495" s="121"/>
      <c r="U495" s="121"/>
      <c r="V495" s="121"/>
      <c r="W495" s="121"/>
      <c r="X495" s="121"/>
      <c r="Y495" s="121"/>
    </row>
    <row r="496" spans="10:25" ht="15.75" customHeight="1" x14ac:dyDescent="0.35">
      <c r="J496" s="121"/>
      <c r="K496" s="121"/>
      <c r="L496" s="121"/>
      <c r="M496" s="121"/>
      <c r="N496" s="121"/>
      <c r="O496" s="121"/>
      <c r="P496" s="121"/>
      <c r="Q496" s="121"/>
      <c r="R496" s="121"/>
      <c r="S496" s="121"/>
      <c r="T496" s="121"/>
      <c r="U496" s="121"/>
      <c r="V496" s="121"/>
      <c r="W496" s="121"/>
      <c r="X496" s="121"/>
      <c r="Y496" s="121"/>
    </row>
    <row r="497" spans="10:25" ht="15.75" customHeight="1" x14ac:dyDescent="0.35">
      <c r="J497" s="121"/>
      <c r="K497" s="121"/>
      <c r="L497" s="121"/>
      <c r="M497" s="121"/>
      <c r="N497" s="121"/>
      <c r="O497" s="121"/>
      <c r="P497" s="121"/>
      <c r="Q497" s="121"/>
      <c r="R497" s="121"/>
      <c r="S497" s="121"/>
      <c r="T497" s="121"/>
      <c r="U497" s="121"/>
      <c r="V497" s="121"/>
      <c r="W497" s="121"/>
      <c r="X497" s="121"/>
      <c r="Y497" s="121"/>
    </row>
    <row r="498" spans="10:25" ht="15.75" customHeight="1" x14ac:dyDescent="0.35">
      <c r="J498" s="121"/>
      <c r="K498" s="121"/>
      <c r="L498" s="121"/>
      <c r="M498" s="121"/>
      <c r="N498" s="121"/>
      <c r="O498" s="121"/>
      <c r="P498" s="121"/>
      <c r="Q498" s="121"/>
      <c r="R498" s="121"/>
      <c r="S498" s="121"/>
      <c r="T498" s="121"/>
      <c r="U498" s="121"/>
      <c r="V498" s="121"/>
      <c r="W498" s="121"/>
      <c r="X498" s="121"/>
      <c r="Y498" s="121"/>
    </row>
    <row r="499" spans="10:25" ht="15.75" customHeight="1" x14ac:dyDescent="0.35">
      <c r="J499" s="121"/>
      <c r="K499" s="121"/>
      <c r="L499" s="121"/>
      <c r="M499" s="121"/>
      <c r="N499" s="121"/>
      <c r="O499" s="121"/>
      <c r="P499" s="121"/>
      <c r="Q499" s="121"/>
      <c r="R499" s="121"/>
      <c r="S499" s="121"/>
      <c r="T499" s="121"/>
      <c r="U499" s="121"/>
      <c r="V499" s="121"/>
      <c r="W499" s="121"/>
      <c r="X499" s="121"/>
      <c r="Y499" s="121"/>
    </row>
    <row r="500" spans="10:25" ht="15.75" customHeight="1" x14ac:dyDescent="0.35">
      <c r="J500" s="121"/>
      <c r="K500" s="121"/>
      <c r="L500" s="121"/>
      <c r="M500" s="121"/>
      <c r="N500" s="121"/>
      <c r="O500" s="121"/>
      <c r="P500" s="121"/>
      <c r="Q500" s="121"/>
      <c r="R500" s="121"/>
      <c r="S500" s="121"/>
      <c r="T500" s="121"/>
      <c r="U500" s="121"/>
      <c r="V500" s="121"/>
      <c r="W500" s="121"/>
      <c r="X500" s="121"/>
      <c r="Y500" s="121"/>
    </row>
    <row r="501" spans="10:25" ht="15.75" customHeight="1" x14ac:dyDescent="0.35">
      <c r="J501" s="121"/>
      <c r="K501" s="121"/>
      <c r="L501" s="121"/>
      <c r="M501" s="121"/>
      <c r="N501" s="121"/>
      <c r="O501" s="121"/>
      <c r="P501" s="121"/>
      <c r="Q501" s="121"/>
      <c r="R501" s="121"/>
      <c r="S501" s="121"/>
      <c r="T501" s="121"/>
      <c r="U501" s="121"/>
      <c r="V501" s="121"/>
      <c r="W501" s="121"/>
      <c r="X501" s="121"/>
      <c r="Y501" s="121"/>
    </row>
    <row r="502" spans="10:25" ht="15.75" customHeight="1" x14ac:dyDescent="0.35">
      <c r="J502" s="121"/>
      <c r="K502" s="121"/>
      <c r="L502" s="121"/>
      <c r="M502" s="121"/>
      <c r="N502" s="121"/>
      <c r="O502" s="121"/>
      <c r="P502" s="121"/>
      <c r="Q502" s="121"/>
      <c r="R502" s="121"/>
      <c r="S502" s="121"/>
      <c r="T502" s="121"/>
      <c r="U502" s="121"/>
      <c r="V502" s="121"/>
      <c r="W502" s="121"/>
      <c r="X502" s="121"/>
      <c r="Y502" s="121"/>
    </row>
    <row r="503" spans="10:25" ht="15.75" customHeight="1" x14ac:dyDescent="0.35">
      <c r="J503" s="121"/>
      <c r="K503" s="121"/>
      <c r="L503" s="121"/>
      <c r="M503" s="121"/>
      <c r="N503" s="121"/>
      <c r="O503" s="121"/>
      <c r="P503" s="121"/>
      <c r="Q503" s="121"/>
      <c r="R503" s="121"/>
      <c r="S503" s="121"/>
      <c r="T503" s="121"/>
      <c r="U503" s="121"/>
      <c r="V503" s="121"/>
      <c r="W503" s="121"/>
      <c r="X503" s="121"/>
      <c r="Y503" s="121"/>
    </row>
    <row r="504" spans="10:25" ht="15.75" customHeight="1" x14ac:dyDescent="0.35">
      <c r="J504" s="121"/>
      <c r="K504" s="121"/>
      <c r="L504" s="121"/>
      <c r="M504" s="121"/>
      <c r="N504" s="121"/>
      <c r="O504" s="121"/>
      <c r="P504" s="121"/>
      <c r="Q504" s="121"/>
      <c r="R504" s="121"/>
      <c r="S504" s="121"/>
      <c r="T504" s="121"/>
      <c r="U504" s="121"/>
      <c r="V504" s="121"/>
      <c r="W504" s="121"/>
      <c r="X504" s="121"/>
      <c r="Y504" s="121"/>
    </row>
    <row r="505" spans="10:25" ht="15.75" customHeight="1" x14ac:dyDescent="0.35">
      <c r="J505" s="121"/>
      <c r="K505" s="121"/>
      <c r="L505" s="121"/>
      <c r="M505" s="121"/>
      <c r="N505" s="121"/>
      <c r="O505" s="121"/>
      <c r="P505" s="121"/>
      <c r="Q505" s="121"/>
      <c r="R505" s="121"/>
      <c r="S505" s="121"/>
      <c r="T505" s="121"/>
      <c r="U505" s="121"/>
      <c r="V505" s="121"/>
      <c r="W505" s="121"/>
      <c r="X505" s="121"/>
      <c r="Y505" s="121"/>
    </row>
    <row r="506" spans="10:25" ht="15.75" customHeight="1" x14ac:dyDescent="0.35">
      <c r="J506" s="121"/>
      <c r="K506" s="121"/>
      <c r="L506" s="121"/>
      <c r="M506" s="121"/>
      <c r="N506" s="121"/>
      <c r="O506" s="121"/>
      <c r="P506" s="121"/>
      <c r="Q506" s="121"/>
      <c r="R506" s="121"/>
      <c r="S506" s="121"/>
      <c r="T506" s="121"/>
      <c r="U506" s="121"/>
      <c r="V506" s="121"/>
      <c r="W506" s="121"/>
      <c r="X506" s="121"/>
      <c r="Y506" s="121"/>
    </row>
    <row r="507" spans="10:25" ht="15.75" customHeight="1" x14ac:dyDescent="0.35">
      <c r="J507" s="121"/>
      <c r="K507" s="121"/>
      <c r="L507" s="121"/>
      <c r="M507" s="121"/>
      <c r="N507" s="121"/>
      <c r="O507" s="121"/>
      <c r="P507" s="121"/>
      <c r="Q507" s="121"/>
      <c r="R507" s="121"/>
      <c r="S507" s="121"/>
      <c r="T507" s="121"/>
      <c r="U507" s="121"/>
      <c r="V507" s="121"/>
      <c r="W507" s="121"/>
      <c r="X507" s="121"/>
      <c r="Y507" s="121"/>
    </row>
    <row r="508" spans="10:25" ht="15.75" customHeight="1" x14ac:dyDescent="0.35">
      <c r="J508" s="121"/>
      <c r="K508" s="121"/>
      <c r="L508" s="121"/>
      <c r="M508" s="121"/>
      <c r="N508" s="121"/>
      <c r="O508" s="121"/>
      <c r="P508" s="121"/>
      <c r="Q508" s="121"/>
      <c r="R508" s="121"/>
      <c r="S508" s="121"/>
      <c r="T508" s="121"/>
      <c r="U508" s="121"/>
      <c r="V508" s="121"/>
      <c r="W508" s="121"/>
      <c r="X508" s="121"/>
      <c r="Y508" s="121"/>
    </row>
    <row r="509" spans="10:25" ht="15.75" customHeight="1" x14ac:dyDescent="0.35">
      <c r="J509" s="121"/>
      <c r="K509" s="121"/>
      <c r="L509" s="121"/>
      <c r="M509" s="121"/>
      <c r="N509" s="121"/>
      <c r="O509" s="121"/>
      <c r="P509" s="121"/>
      <c r="Q509" s="121"/>
      <c r="R509" s="121"/>
      <c r="S509" s="121"/>
      <c r="T509" s="121"/>
      <c r="U509" s="121"/>
      <c r="V509" s="121"/>
      <c r="W509" s="121"/>
      <c r="X509" s="121"/>
      <c r="Y509" s="121"/>
    </row>
    <row r="510" spans="10:25" ht="15.75" customHeight="1" x14ac:dyDescent="0.35">
      <c r="J510" s="121"/>
      <c r="K510" s="121"/>
      <c r="L510" s="121"/>
      <c r="M510" s="121"/>
      <c r="N510" s="121"/>
      <c r="O510" s="121"/>
      <c r="P510" s="121"/>
      <c r="Q510" s="121"/>
      <c r="R510" s="121"/>
      <c r="S510" s="121"/>
      <c r="T510" s="121"/>
      <c r="U510" s="121"/>
      <c r="V510" s="121"/>
      <c r="W510" s="121"/>
      <c r="X510" s="121"/>
      <c r="Y510" s="121"/>
    </row>
    <row r="511" spans="10:25" ht="15.75" customHeight="1" x14ac:dyDescent="0.35">
      <c r="J511" s="121"/>
      <c r="K511" s="121"/>
      <c r="L511" s="121"/>
      <c r="M511" s="121"/>
      <c r="N511" s="121"/>
      <c r="O511" s="121"/>
      <c r="P511" s="121"/>
      <c r="Q511" s="121"/>
      <c r="R511" s="121"/>
      <c r="S511" s="121"/>
      <c r="T511" s="121"/>
      <c r="U511" s="121"/>
      <c r="V511" s="121"/>
      <c r="W511" s="121"/>
      <c r="X511" s="121"/>
      <c r="Y511" s="121"/>
    </row>
    <row r="512" spans="10:25" ht="15.75" customHeight="1" x14ac:dyDescent="0.35">
      <c r="J512" s="121"/>
      <c r="K512" s="121"/>
      <c r="L512" s="121"/>
      <c r="M512" s="121"/>
      <c r="N512" s="121"/>
      <c r="O512" s="121"/>
      <c r="P512" s="121"/>
      <c r="Q512" s="121"/>
      <c r="R512" s="121"/>
      <c r="S512" s="121"/>
      <c r="T512" s="121"/>
      <c r="U512" s="121"/>
      <c r="V512" s="121"/>
      <c r="W512" s="121"/>
      <c r="X512" s="121"/>
      <c r="Y512" s="121"/>
    </row>
    <row r="513" spans="10:25" ht="15.75" customHeight="1" x14ac:dyDescent="0.35">
      <c r="J513" s="121"/>
      <c r="K513" s="121"/>
      <c r="L513" s="121"/>
      <c r="M513" s="121"/>
      <c r="N513" s="121"/>
      <c r="O513" s="121"/>
      <c r="P513" s="121"/>
      <c r="Q513" s="121"/>
      <c r="R513" s="121"/>
      <c r="S513" s="121"/>
      <c r="T513" s="121"/>
      <c r="U513" s="121"/>
      <c r="V513" s="121"/>
      <c r="W513" s="121"/>
      <c r="X513" s="121"/>
      <c r="Y513" s="121"/>
    </row>
    <row r="514" spans="10:25" ht="15.75" customHeight="1" x14ac:dyDescent="0.35">
      <c r="J514" s="121"/>
      <c r="K514" s="121"/>
      <c r="L514" s="121"/>
      <c r="M514" s="121"/>
      <c r="N514" s="121"/>
      <c r="O514" s="121"/>
      <c r="P514" s="121"/>
      <c r="Q514" s="121"/>
      <c r="R514" s="121"/>
      <c r="S514" s="121"/>
      <c r="T514" s="121"/>
      <c r="U514" s="121"/>
      <c r="V514" s="121"/>
      <c r="W514" s="121"/>
      <c r="X514" s="121"/>
      <c r="Y514" s="121"/>
    </row>
    <row r="515" spans="10:25" ht="15.75" customHeight="1" x14ac:dyDescent="0.35">
      <c r="J515" s="121"/>
      <c r="K515" s="121"/>
      <c r="L515" s="121"/>
      <c r="M515" s="121"/>
      <c r="N515" s="121"/>
      <c r="O515" s="121"/>
      <c r="P515" s="121"/>
      <c r="Q515" s="121"/>
      <c r="R515" s="121"/>
      <c r="S515" s="121"/>
      <c r="T515" s="121"/>
      <c r="U515" s="121"/>
      <c r="V515" s="121"/>
      <c r="W515" s="121"/>
      <c r="X515" s="121"/>
      <c r="Y515" s="121"/>
    </row>
    <row r="516" spans="10:25" ht="15.75" customHeight="1" x14ac:dyDescent="0.35">
      <c r="J516" s="121"/>
      <c r="K516" s="121"/>
      <c r="L516" s="121"/>
      <c r="M516" s="121"/>
      <c r="N516" s="121"/>
      <c r="O516" s="121"/>
      <c r="P516" s="121"/>
      <c r="Q516" s="121"/>
      <c r="R516" s="121"/>
      <c r="S516" s="121"/>
      <c r="T516" s="121"/>
      <c r="U516" s="121"/>
      <c r="V516" s="121"/>
      <c r="W516" s="121"/>
      <c r="X516" s="121"/>
      <c r="Y516" s="121"/>
    </row>
    <row r="517" spans="10:25" ht="15.75" customHeight="1" x14ac:dyDescent="0.35">
      <c r="J517" s="121"/>
      <c r="K517" s="121"/>
      <c r="L517" s="121"/>
      <c r="M517" s="121"/>
      <c r="N517" s="121"/>
      <c r="O517" s="121"/>
      <c r="P517" s="121"/>
      <c r="Q517" s="121"/>
      <c r="R517" s="121"/>
      <c r="S517" s="121"/>
      <c r="T517" s="121"/>
      <c r="U517" s="121"/>
      <c r="V517" s="121"/>
      <c r="W517" s="121"/>
      <c r="X517" s="121"/>
      <c r="Y517" s="121"/>
    </row>
    <row r="518" spans="10:25" ht="15.75" customHeight="1" x14ac:dyDescent="0.35">
      <c r="J518" s="121"/>
      <c r="K518" s="121"/>
      <c r="L518" s="121"/>
      <c r="M518" s="121"/>
      <c r="N518" s="121"/>
      <c r="O518" s="121"/>
      <c r="P518" s="121"/>
      <c r="Q518" s="121"/>
      <c r="R518" s="121"/>
      <c r="S518" s="121"/>
      <c r="T518" s="121"/>
      <c r="U518" s="121"/>
      <c r="V518" s="121"/>
      <c r="W518" s="121"/>
      <c r="X518" s="121"/>
      <c r="Y518" s="121"/>
    </row>
    <row r="519" spans="10:25" ht="15.75" customHeight="1" x14ac:dyDescent="0.35">
      <c r="J519" s="121"/>
      <c r="K519" s="121"/>
      <c r="L519" s="121"/>
      <c r="M519" s="121"/>
      <c r="N519" s="121"/>
      <c r="O519" s="121"/>
      <c r="P519" s="121"/>
      <c r="Q519" s="121"/>
      <c r="R519" s="121"/>
      <c r="S519" s="121"/>
      <c r="T519" s="121"/>
      <c r="U519" s="121"/>
      <c r="V519" s="121"/>
      <c r="W519" s="121"/>
      <c r="X519" s="121"/>
      <c r="Y519" s="121"/>
    </row>
    <row r="520" spans="10:25" ht="15.75" customHeight="1" x14ac:dyDescent="0.35">
      <c r="J520" s="121"/>
      <c r="K520" s="121"/>
      <c r="L520" s="121"/>
      <c r="M520" s="121"/>
      <c r="N520" s="121"/>
      <c r="O520" s="121"/>
      <c r="P520" s="121"/>
      <c r="Q520" s="121"/>
      <c r="R520" s="121"/>
      <c r="S520" s="121"/>
      <c r="T520" s="121"/>
      <c r="U520" s="121"/>
      <c r="V520" s="121"/>
      <c r="W520" s="121"/>
      <c r="X520" s="121"/>
      <c r="Y520" s="121"/>
    </row>
    <row r="521" spans="10:25" ht="15.75" customHeight="1" x14ac:dyDescent="0.35">
      <c r="J521" s="121"/>
      <c r="K521" s="121"/>
      <c r="L521" s="121"/>
      <c r="M521" s="121"/>
      <c r="N521" s="121"/>
      <c r="O521" s="121"/>
      <c r="P521" s="121"/>
      <c r="Q521" s="121"/>
      <c r="R521" s="121"/>
      <c r="S521" s="121"/>
      <c r="T521" s="121"/>
      <c r="U521" s="121"/>
      <c r="V521" s="121"/>
      <c r="W521" s="121"/>
      <c r="X521" s="121"/>
      <c r="Y521" s="121"/>
    </row>
    <row r="522" spans="10:25" ht="15.75" customHeight="1" x14ac:dyDescent="0.35">
      <c r="J522" s="121"/>
      <c r="K522" s="121"/>
      <c r="L522" s="121"/>
      <c r="M522" s="121"/>
      <c r="N522" s="121"/>
      <c r="O522" s="121"/>
      <c r="P522" s="121"/>
      <c r="Q522" s="121"/>
      <c r="R522" s="121"/>
      <c r="S522" s="121"/>
      <c r="T522" s="121"/>
      <c r="U522" s="121"/>
      <c r="V522" s="121"/>
      <c r="W522" s="121"/>
      <c r="X522" s="121"/>
      <c r="Y522" s="121"/>
    </row>
    <row r="523" spans="10:25" ht="15.75" customHeight="1" x14ac:dyDescent="0.35">
      <c r="J523" s="121"/>
      <c r="K523" s="121"/>
      <c r="L523" s="121"/>
      <c r="M523" s="121"/>
      <c r="N523" s="121"/>
      <c r="O523" s="121"/>
      <c r="P523" s="121"/>
      <c r="Q523" s="121"/>
      <c r="R523" s="121"/>
      <c r="S523" s="121"/>
      <c r="T523" s="121"/>
      <c r="U523" s="121"/>
      <c r="V523" s="121"/>
      <c r="W523" s="121"/>
      <c r="X523" s="121"/>
      <c r="Y523" s="121"/>
    </row>
    <row r="524" spans="10:25" ht="15.75" customHeight="1" x14ac:dyDescent="0.35">
      <c r="J524" s="121"/>
      <c r="K524" s="121"/>
      <c r="L524" s="121"/>
      <c r="M524" s="121"/>
      <c r="N524" s="121"/>
      <c r="O524" s="121"/>
      <c r="P524" s="121"/>
      <c r="Q524" s="121"/>
      <c r="R524" s="121"/>
      <c r="S524" s="121"/>
      <c r="T524" s="121"/>
      <c r="U524" s="121"/>
      <c r="V524" s="121"/>
      <c r="W524" s="121"/>
      <c r="X524" s="121"/>
      <c r="Y524" s="121"/>
    </row>
    <row r="525" spans="10:25" ht="15.75" customHeight="1" x14ac:dyDescent="0.35">
      <c r="J525" s="121"/>
      <c r="K525" s="121"/>
      <c r="L525" s="121"/>
      <c r="M525" s="121"/>
      <c r="N525" s="121"/>
      <c r="O525" s="121"/>
      <c r="P525" s="121"/>
      <c r="Q525" s="121"/>
      <c r="R525" s="121"/>
      <c r="S525" s="121"/>
      <c r="T525" s="121"/>
      <c r="U525" s="121"/>
      <c r="V525" s="121"/>
      <c r="W525" s="121"/>
      <c r="X525" s="121"/>
      <c r="Y525" s="121"/>
    </row>
    <row r="526" spans="10:25" ht="15.75" customHeight="1" x14ac:dyDescent="0.35">
      <c r="J526" s="121"/>
      <c r="K526" s="121"/>
      <c r="L526" s="121"/>
      <c r="M526" s="121"/>
      <c r="N526" s="121"/>
      <c r="O526" s="121"/>
      <c r="P526" s="121"/>
      <c r="Q526" s="121"/>
      <c r="R526" s="121"/>
      <c r="S526" s="121"/>
      <c r="T526" s="121"/>
      <c r="U526" s="121"/>
      <c r="V526" s="121"/>
      <c r="W526" s="121"/>
      <c r="X526" s="121"/>
      <c r="Y526" s="121"/>
    </row>
    <row r="527" spans="10:25" ht="15.75" customHeight="1" x14ac:dyDescent="0.35">
      <c r="J527" s="121"/>
      <c r="K527" s="121"/>
      <c r="L527" s="121"/>
      <c r="M527" s="121"/>
      <c r="N527" s="121"/>
      <c r="O527" s="121"/>
      <c r="P527" s="121"/>
      <c r="Q527" s="121"/>
      <c r="R527" s="121"/>
      <c r="S527" s="121"/>
      <c r="T527" s="121"/>
      <c r="U527" s="121"/>
      <c r="V527" s="121"/>
      <c r="W527" s="121"/>
      <c r="X527" s="121"/>
      <c r="Y527" s="121"/>
    </row>
    <row r="528" spans="10:25" ht="15.75" customHeight="1" x14ac:dyDescent="0.35">
      <c r="J528" s="121"/>
      <c r="K528" s="121"/>
      <c r="L528" s="121"/>
      <c r="M528" s="121"/>
      <c r="N528" s="121"/>
      <c r="O528" s="121"/>
      <c r="P528" s="121"/>
      <c r="Q528" s="121"/>
      <c r="R528" s="121"/>
      <c r="S528" s="121"/>
      <c r="T528" s="121"/>
      <c r="U528" s="121"/>
      <c r="V528" s="121"/>
      <c r="W528" s="121"/>
      <c r="X528" s="121"/>
      <c r="Y528" s="121"/>
    </row>
    <row r="529" spans="10:25" ht="15.75" customHeight="1" x14ac:dyDescent="0.35">
      <c r="J529" s="121"/>
      <c r="K529" s="121"/>
      <c r="L529" s="121"/>
      <c r="M529" s="121"/>
      <c r="N529" s="121"/>
      <c r="O529" s="121"/>
      <c r="P529" s="121"/>
      <c r="Q529" s="121"/>
      <c r="R529" s="121"/>
      <c r="S529" s="121"/>
      <c r="T529" s="121"/>
      <c r="U529" s="121"/>
      <c r="V529" s="121"/>
      <c r="W529" s="121"/>
      <c r="X529" s="121"/>
      <c r="Y529" s="121"/>
    </row>
    <row r="530" spans="10:25" ht="15.75" customHeight="1" x14ac:dyDescent="0.35">
      <c r="J530" s="121"/>
      <c r="K530" s="121"/>
      <c r="L530" s="121"/>
      <c r="M530" s="121"/>
      <c r="N530" s="121"/>
      <c r="O530" s="121"/>
      <c r="P530" s="121"/>
      <c r="Q530" s="121"/>
      <c r="R530" s="121"/>
      <c r="S530" s="121"/>
      <c r="T530" s="121"/>
      <c r="U530" s="121"/>
      <c r="V530" s="121"/>
      <c r="W530" s="121"/>
      <c r="X530" s="121"/>
      <c r="Y530" s="121"/>
    </row>
    <row r="531" spans="10:25" ht="15.75" customHeight="1" x14ac:dyDescent="0.35">
      <c r="J531" s="121"/>
      <c r="K531" s="121"/>
      <c r="L531" s="121"/>
      <c r="M531" s="121"/>
      <c r="N531" s="121"/>
      <c r="O531" s="121"/>
      <c r="P531" s="121"/>
      <c r="Q531" s="121"/>
      <c r="R531" s="121"/>
      <c r="S531" s="121"/>
      <c r="T531" s="121"/>
      <c r="U531" s="121"/>
      <c r="V531" s="121"/>
      <c r="W531" s="121"/>
      <c r="X531" s="121"/>
      <c r="Y531" s="121"/>
    </row>
    <row r="532" spans="10:25" ht="15.75" customHeight="1" x14ac:dyDescent="0.35">
      <c r="J532" s="121"/>
      <c r="K532" s="121"/>
      <c r="L532" s="121"/>
      <c r="M532" s="121"/>
      <c r="N532" s="121"/>
      <c r="O532" s="121"/>
      <c r="P532" s="121"/>
      <c r="Q532" s="121"/>
      <c r="R532" s="121"/>
      <c r="S532" s="121"/>
      <c r="T532" s="121"/>
      <c r="U532" s="121"/>
      <c r="V532" s="121"/>
      <c r="W532" s="121"/>
      <c r="X532" s="121"/>
      <c r="Y532" s="121"/>
    </row>
    <row r="533" spans="10:25" ht="15.75" customHeight="1" x14ac:dyDescent="0.35">
      <c r="J533" s="121"/>
      <c r="K533" s="121"/>
      <c r="L533" s="121"/>
      <c r="M533" s="121"/>
      <c r="N533" s="121"/>
      <c r="O533" s="121"/>
      <c r="P533" s="121"/>
      <c r="Q533" s="121"/>
      <c r="R533" s="121"/>
      <c r="S533" s="121"/>
      <c r="T533" s="121"/>
      <c r="U533" s="121"/>
      <c r="V533" s="121"/>
      <c r="W533" s="121"/>
      <c r="X533" s="121"/>
      <c r="Y533" s="121"/>
    </row>
    <row r="534" spans="10:25" ht="15.75" customHeight="1" x14ac:dyDescent="0.35">
      <c r="J534" s="121"/>
      <c r="K534" s="121"/>
      <c r="L534" s="121"/>
      <c r="M534" s="121"/>
      <c r="N534" s="121"/>
      <c r="O534" s="121"/>
      <c r="P534" s="121"/>
      <c r="Q534" s="121"/>
      <c r="R534" s="121"/>
      <c r="S534" s="121"/>
      <c r="T534" s="121"/>
      <c r="U534" s="121"/>
      <c r="V534" s="121"/>
      <c r="W534" s="121"/>
      <c r="X534" s="121"/>
      <c r="Y534" s="121"/>
    </row>
    <row r="535" spans="10:25" ht="15.75" customHeight="1" x14ac:dyDescent="0.35">
      <c r="J535" s="121"/>
      <c r="K535" s="121"/>
      <c r="L535" s="121"/>
      <c r="M535" s="121"/>
      <c r="N535" s="121"/>
      <c r="O535" s="121"/>
      <c r="P535" s="121"/>
      <c r="Q535" s="121"/>
      <c r="R535" s="121"/>
      <c r="S535" s="121"/>
      <c r="T535" s="121"/>
      <c r="U535" s="121"/>
      <c r="V535" s="121"/>
      <c r="W535" s="121"/>
      <c r="X535" s="121"/>
      <c r="Y535" s="121"/>
    </row>
    <row r="536" spans="10:25" ht="15.75" customHeight="1" x14ac:dyDescent="0.35">
      <c r="J536" s="121"/>
      <c r="K536" s="121"/>
      <c r="L536" s="121"/>
      <c r="M536" s="121"/>
      <c r="N536" s="121"/>
      <c r="O536" s="121"/>
      <c r="P536" s="121"/>
      <c r="Q536" s="121"/>
      <c r="R536" s="121"/>
      <c r="S536" s="121"/>
      <c r="T536" s="121"/>
      <c r="U536" s="121"/>
      <c r="V536" s="121"/>
      <c r="W536" s="121"/>
      <c r="X536" s="121"/>
      <c r="Y536" s="121"/>
    </row>
    <row r="537" spans="10:25" ht="15.75" customHeight="1" x14ac:dyDescent="0.35">
      <c r="J537" s="121"/>
      <c r="K537" s="121"/>
      <c r="L537" s="121"/>
      <c r="M537" s="121"/>
      <c r="N537" s="121"/>
      <c r="O537" s="121"/>
      <c r="P537" s="121"/>
      <c r="Q537" s="121"/>
      <c r="R537" s="121"/>
      <c r="S537" s="121"/>
      <c r="T537" s="121"/>
      <c r="U537" s="121"/>
      <c r="V537" s="121"/>
      <c r="W537" s="121"/>
      <c r="X537" s="121"/>
      <c r="Y537" s="121"/>
    </row>
    <row r="538" spans="10:25" ht="15.75" customHeight="1" x14ac:dyDescent="0.35">
      <c r="J538" s="121"/>
      <c r="K538" s="121"/>
      <c r="L538" s="121"/>
      <c r="M538" s="121"/>
      <c r="N538" s="121"/>
      <c r="O538" s="121"/>
      <c r="P538" s="121"/>
      <c r="Q538" s="121"/>
      <c r="R538" s="121"/>
      <c r="S538" s="121"/>
      <c r="T538" s="121"/>
      <c r="U538" s="121"/>
      <c r="V538" s="121"/>
      <c r="W538" s="121"/>
      <c r="X538" s="121"/>
      <c r="Y538" s="121"/>
    </row>
    <row r="539" spans="10:25" ht="15.75" customHeight="1" x14ac:dyDescent="0.35">
      <c r="J539" s="121"/>
      <c r="K539" s="121"/>
      <c r="L539" s="121"/>
      <c r="M539" s="121"/>
      <c r="N539" s="121"/>
      <c r="O539" s="121"/>
      <c r="P539" s="121"/>
      <c r="Q539" s="121"/>
      <c r="R539" s="121"/>
      <c r="S539" s="121"/>
      <c r="T539" s="121"/>
      <c r="U539" s="121"/>
      <c r="V539" s="121"/>
      <c r="W539" s="121"/>
      <c r="X539" s="121"/>
      <c r="Y539" s="121"/>
    </row>
    <row r="540" spans="10:25" ht="15.75" customHeight="1" x14ac:dyDescent="0.35">
      <c r="J540" s="121"/>
      <c r="K540" s="121"/>
      <c r="L540" s="121"/>
      <c r="M540" s="121"/>
      <c r="N540" s="121"/>
      <c r="O540" s="121"/>
      <c r="P540" s="121"/>
      <c r="Q540" s="121"/>
      <c r="R540" s="121"/>
      <c r="S540" s="121"/>
      <c r="T540" s="121"/>
      <c r="U540" s="121"/>
      <c r="V540" s="121"/>
      <c r="W540" s="121"/>
      <c r="X540" s="121"/>
      <c r="Y540" s="121"/>
    </row>
    <row r="541" spans="10:25" ht="15.75" customHeight="1" x14ac:dyDescent="0.35">
      <c r="J541" s="121"/>
      <c r="K541" s="121"/>
      <c r="L541" s="121"/>
      <c r="M541" s="121"/>
      <c r="N541" s="121"/>
      <c r="O541" s="121"/>
      <c r="P541" s="121"/>
      <c r="Q541" s="121"/>
      <c r="R541" s="121"/>
      <c r="S541" s="121"/>
      <c r="T541" s="121"/>
      <c r="U541" s="121"/>
      <c r="V541" s="121"/>
      <c r="W541" s="121"/>
      <c r="X541" s="121"/>
      <c r="Y541" s="121"/>
    </row>
    <row r="542" spans="10:25" ht="15.75" customHeight="1" x14ac:dyDescent="0.35">
      <c r="J542" s="121"/>
      <c r="K542" s="121"/>
      <c r="L542" s="121"/>
      <c r="M542" s="121"/>
      <c r="N542" s="121"/>
      <c r="O542" s="121"/>
      <c r="P542" s="121"/>
      <c r="Q542" s="121"/>
      <c r="R542" s="121"/>
      <c r="S542" s="121"/>
      <c r="T542" s="121"/>
      <c r="U542" s="121"/>
      <c r="V542" s="121"/>
      <c r="W542" s="121"/>
      <c r="X542" s="121"/>
      <c r="Y542" s="121"/>
    </row>
    <row r="543" spans="10:25" ht="15.75" customHeight="1" x14ac:dyDescent="0.35">
      <c r="J543" s="121"/>
      <c r="K543" s="121"/>
      <c r="L543" s="121"/>
      <c r="M543" s="121"/>
      <c r="N543" s="121"/>
      <c r="O543" s="121"/>
      <c r="P543" s="121"/>
      <c r="Q543" s="121"/>
      <c r="R543" s="121"/>
      <c r="S543" s="121"/>
      <c r="T543" s="121"/>
      <c r="U543" s="121"/>
      <c r="V543" s="121"/>
      <c r="W543" s="121"/>
      <c r="X543" s="121"/>
      <c r="Y543" s="121"/>
    </row>
    <row r="544" spans="10:25" ht="15.75" customHeight="1" x14ac:dyDescent="0.35">
      <c r="J544" s="121"/>
      <c r="K544" s="121"/>
      <c r="L544" s="121"/>
      <c r="M544" s="121"/>
      <c r="N544" s="121"/>
      <c r="O544" s="121"/>
      <c r="P544" s="121"/>
      <c r="Q544" s="121"/>
      <c r="R544" s="121"/>
      <c r="S544" s="121"/>
      <c r="T544" s="121"/>
      <c r="U544" s="121"/>
      <c r="V544" s="121"/>
      <c r="W544" s="121"/>
      <c r="X544" s="121"/>
      <c r="Y544" s="121"/>
    </row>
    <row r="545" spans="10:25" ht="15.75" customHeight="1" x14ac:dyDescent="0.35">
      <c r="J545" s="121"/>
      <c r="K545" s="121"/>
      <c r="L545" s="121"/>
      <c r="M545" s="121"/>
      <c r="N545" s="121"/>
      <c r="O545" s="121"/>
      <c r="P545" s="121"/>
      <c r="Q545" s="121"/>
      <c r="R545" s="121"/>
      <c r="S545" s="121"/>
      <c r="T545" s="121"/>
      <c r="U545" s="121"/>
      <c r="V545" s="121"/>
      <c r="W545" s="121"/>
      <c r="X545" s="121"/>
      <c r="Y545" s="121"/>
    </row>
    <row r="546" spans="10:25" ht="15.75" customHeight="1" x14ac:dyDescent="0.35">
      <c r="J546" s="121"/>
      <c r="K546" s="121"/>
      <c r="L546" s="121"/>
      <c r="M546" s="121"/>
      <c r="N546" s="121"/>
      <c r="O546" s="121"/>
      <c r="P546" s="121"/>
      <c r="Q546" s="121"/>
      <c r="R546" s="121"/>
      <c r="S546" s="121"/>
      <c r="T546" s="121"/>
      <c r="U546" s="121"/>
      <c r="V546" s="121"/>
      <c r="W546" s="121"/>
      <c r="X546" s="121"/>
      <c r="Y546" s="121"/>
    </row>
    <row r="547" spans="10:25" ht="15.75" customHeight="1" x14ac:dyDescent="0.35">
      <c r="J547" s="121"/>
      <c r="K547" s="121"/>
      <c r="L547" s="121"/>
      <c r="M547" s="121"/>
      <c r="N547" s="121"/>
      <c r="O547" s="121"/>
      <c r="P547" s="121"/>
      <c r="Q547" s="121"/>
      <c r="R547" s="121"/>
      <c r="S547" s="121"/>
      <c r="T547" s="121"/>
      <c r="U547" s="121"/>
      <c r="V547" s="121"/>
      <c r="W547" s="121"/>
      <c r="X547" s="121"/>
      <c r="Y547" s="121"/>
    </row>
    <row r="548" spans="10:25" ht="15.75" customHeight="1" x14ac:dyDescent="0.35">
      <c r="J548" s="121"/>
      <c r="K548" s="121"/>
      <c r="L548" s="121"/>
      <c r="M548" s="121"/>
      <c r="N548" s="121"/>
      <c r="O548" s="121"/>
      <c r="P548" s="121"/>
      <c r="Q548" s="121"/>
      <c r="R548" s="121"/>
      <c r="S548" s="121"/>
      <c r="T548" s="121"/>
      <c r="U548" s="121"/>
      <c r="V548" s="121"/>
      <c r="W548" s="121"/>
      <c r="X548" s="121"/>
      <c r="Y548" s="121"/>
    </row>
    <row r="549" spans="10:25" ht="15.75" customHeight="1" x14ac:dyDescent="0.35">
      <c r="J549" s="121"/>
      <c r="K549" s="121"/>
      <c r="L549" s="121"/>
      <c r="M549" s="121"/>
      <c r="N549" s="121"/>
      <c r="O549" s="121"/>
      <c r="P549" s="121"/>
      <c r="Q549" s="121"/>
      <c r="R549" s="121"/>
      <c r="S549" s="121"/>
      <c r="T549" s="121"/>
      <c r="U549" s="121"/>
      <c r="V549" s="121"/>
      <c r="W549" s="121"/>
      <c r="X549" s="121"/>
      <c r="Y549" s="121"/>
    </row>
    <row r="550" spans="10:25" ht="15.75" customHeight="1" x14ac:dyDescent="0.35">
      <c r="J550" s="121"/>
      <c r="K550" s="121"/>
      <c r="L550" s="121"/>
      <c r="M550" s="121"/>
      <c r="N550" s="121"/>
      <c r="O550" s="121"/>
      <c r="P550" s="121"/>
      <c r="Q550" s="121"/>
      <c r="R550" s="121"/>
      <c r="S550" s="121"/>
      <c r="T550" s="121"/>
      <c r="U550" s="121"/>
      <c r="V550" s="121"/>
      <c r="W550" s="121"/>
      <c r="X550" s="121"/>
      <c r="Y550" s="121"/>
    </row>
    <row r="551" spans="10:25" ht="15.75" customHeight="1" x14ac:dyDescent="0.35">
      <c r="J551" s="121"/>
      <c r="K551" s="121"/>
      <c r="L551" s="121"/>
      <c r="M551" s="121"/>
      <c r="N551" s="121"/>
      <c r="O551" s="121"/>
      <c r="P551" s="121"/>
      <c r="Q551" s="121"/>
      <c r="R551" s="121"/>
      <c r="S551" s="121"/>
      <c r="T551" s="121"/>
      <c r="U551" s="121"/>
      <c r="V551" s="121"/>
      <c r="W551" s="121"/>
      <c r="X551" s="121"/>
      <c r="Y551" s="121"/>
    </row>
    <row r="552" spans="10:25" ht="15.75" customHeight="1" x14ac:dyDescent="0.35">
      <c r="J552" s="121"/>
      <c r="K552" s="121"/>
      <c r="L552" s="121"/>
      <c r="M552" s="121"/>
      <c r="N552" s="121"/>
      <c r="O552" s="121"/>
      <c r="P552" s="121"/>
      <c r="Q552" s="121"/>
      <c r="R552" s="121"/>
      <c r="S552" s="121"/>
      <c r="T552" s="121"/>
      <c r="U552" s="121"/>
      <c r="V552" s="121"/>
      <c r="W552" s="121"/>
      <c r="X552" s="121"/>
      <c r="Y552" s="121"/>
    </row>
    <row r="553" spans="10:25" ht="15.75" customHeight="1" x14ac:dyDescent="0.35">
      <c r="J553" s="121"/>
      <c r="K553" s="121"/>
      <c r="L553" s="121"/>
      <c r="M553" s="121"/>
      <c r="N553" s="121"/>
      <c r="O553" s="121"/>
      <c r="P553" s="121"/>
      <c r="Q553" s="121"/>
      <c r="R553" s="121"/>
      <c r="S553" s="121"/>
      <c r="T553" s="121"/>
      <c r="U553" s="121"/>
      <c r="V553" s="121"/>
      <c r="W553" s="121"/>
      <c r="X553" s="121"/>
      <c r="Y553" s="121"/>
    </row>
    <row r="554" spans="10:25" ht="15.75" customHeight="1" x14ac:dyDescent="0.35">
      <c r="J554" s="121"/>
      <c r="K554" s="121"/>
      <c r="L554" s="121"/>
      <c r="M554" s="121"/>
      <c r="N554" s="121"/>
      <c r="O554" s="121"/>
      <c r="P554" s="121"/>
      <c r="Q554" s="121"/>
      <c r="R554" s="121"/>
      <c r="S554" s="121"/>
      <c r="T554" s="121"/>
      <c r="U554" s="121"/>
      <c r="V554" s="121"/>
      <c r="W554" s="121"/>
      <c r="X554" s="121"/>
      <c r="Y554" s="121"/>
    </row>
    <row r="555" spans="10:25" ht="15.75" customHeight="1" x14ac:dyDescent="0.35">
      <c r="J555" s="121"/>
      <c r="K555" s="121"/>
      <c r="L555" s="121"/>
      <c r="M555" s="121"/>
      <c r="N555" s="121"/>
      <c r="O555" s="121"/>
      <c r="P555" s="121"/>
      <c r="Q555" s="121"/>
      <c r="R555" s="121"/>
      <c r="S555" s="121"/>
      <c r="T555" s="121"/>
      <c r="U555" s="121"/>
      <c r="V555" s="121"/>
      <c r="W555" s="121"/>
      <c r="X555" s="121"/>
      <c r="Y555" s="121"/>
    </row>
    <row r="556" spans="10:25" ht="15.75" customHeight="1" x14ac:dyDescent="0.35">
      <c r="J556" s="121"/>
      <c r="K556" s="121"/>
      <c r="L556" s="121"/>
      <c r="M556" s="121"/>
      <c r="N556" s="121"/>
      <c r="O556" s="121"/>
      <c r="P556" s="121"/>
      <c r="Q556" s="121"/>
      <c r="R556" s="121"/>
      <c r="S556" s="121"/>
      <c r="T556" s="121"/>
      <c r="U556" s="121"/>
      <c r="V556" s="121"/>
      <c r="W556" s="121"/>
      <c r="X556" s="121"/>
      <c r="Y556" s="121"/>
    </row>
    <row r="557" spans="10:25" ht="15.75" customHeight="1" x14ac:dyDescent="0.35">
      <c r="J557" s="121"/>
      <c r="K557" s="121"/>
      <c r="L557" s="121"/>
      <c r="M557" s="121"/>
      <c r="N557" s="121"/>
      <c r="O557" s="121"/>
      <c r="P557" s="121"/>
      <c r="Q557" s="121"/>
      <c r="R557" s="121"/>
      <c r="S557" s="121"/>
      <c r="T557" s="121"/>
      <c r="U557" s="121"/>
      <c r="V557" s="121"/>
      <c r="W557" s="121"/>
      <c r="X557" s="121"/>
      <c r="Y557" s="121"/>
    </row>
    <row r="558" spans="10:25" ht="15.75" customHeight="1" x14ac:dyDescent="0.35">
      <c r="J558" s="121"/>
      <c r="K558" s="121"/>
      <c r="L558" s="121"/>
      <c r="M558" s="121"/>
      <c r="N558" s="121"/>
      <c r="O558" s="121"/>
      <c r="P558" s="121"/>
      <c r="Q558" s="121"/>
      <c r="R558" s="121"/>
      <c r="S558" s="121"/>
      <c r="T558" s="121"/>
      <c r="U558" s="121"/>
      <c r="V558" s="121"/>
      <c r="W558" s="121"/>
      <c r="X558" s="121"/>
      <c r="Y558" s="121"/>
    </row>
    <row r="559" spans="10:25" ht="15.75" customHeight="1" x14ac:dyDescent="0.35">
      <c r="J559" s="121"/>
      <c r="K559" s="121"/>
      <c r="L559" s="121"/>
      <c r="M559" s="121"/>
      <c r="N559" s="121"/>
      <c r="O559" s="121"/>
      <c r="P559" s="121"/>
      <c r="Q559" s="121"/>
      <c r="R559" s="121"/>
      <c r="S559" s="121"/>
      <c r="T559" s="121"/>
      <c r="U559" s="121"/>
      <c r="V559" s="121"/>
      <c r="W559" s="121"/>
      <c r="X559" s="121"/>
      <c r="Y559" s="121"/>
    </row>
    <row r="560" spans="10:25" ht="15.75" customHeight="1" x14ac:dyDescent="0.35">
      <c r="J560" s="121"/>
      <c r="K560" s="121"/>
      <c r="L560" s="121"/>
      <c r="M560" s="121"/>
      <c r="N560" s="121"/>
      <c r="O560" s="121"/>
      <c r="P560" s="121"/>
      <c r="Q560" s="121"/>
      <c r="R560" s="121"/>
      <c r="S560" s="121"/>
      <c r="T560" s="121"/>
      <c r="U560" s="121"/>
      <c r="V560" s="121"/>
      <c r="W560" s="121"/>
      <c r="X560" s="121"/>
      <c r="Y560" s="121"/>
    </row>
    <row r="561" spans="10:25" ht="15.75" customHeight="1" x14ac:dyDescent="0.35">
      <c r="J561" s="121"/>
      <c r="K561" s="121"/>
      <c r="L561" s="121"/>
      <c r="M561" s="121"/>
      <c r="N561" s="121"/>
      <c r="O561" s="121"/>
      <c r="P561" s="121"/>
      <c r="Q561" s="121"/>
      <c r="R561" s="121"/>
      <c r="S561" s="121"/>
      <c r="T561" s="121"/>
      <c r="U561" s="121"/>
      <c r="V561" s="121"/>
      <c r="W561" s="121"/>
      <c r="X561" s="121"/>
      <c r="Y561" s="121"/>
    </row>
    <row r="562" spans="10:25" ht="15.75" customHeight="1" x14ac:dyDescent="0.35">
      <c r="J562" s="121"/>
      <c r="K562" s="121"/>
      <c r="L562" s="121"/>
      <c r="M562" s="121"/>
      <c r="N562" s="121"/>
      <c r="O562" s="121"/>
      <c r="P562" s="121"/>
      <c r="Q562" s="121"/>
      <c r="R562" s="121"/>
      <c r="S562" s="121"/>
      <c r="T562" s="121"/>
      <c r="U562" s="121"/>
      <c r="V562" s="121"/>
      <c r="W562" s="121"/>
      <c r="X562" s="121"/>
      <c r="Y562" s="121"/>
    </row>
    <row r="563" spans="10:25" ht="15.75" customHeight="1" x14ac:dyDescent="0.35">
      <c r="J563" s="121"/>
      <c r="K563" s="121"/>
      <c r="L563" s="121"/>
      <c r="M563" s="121"/>
      <c r="N563" s="121"/>
      <c r="O563" s="121"/>
      <c r="P563" s="121"/>
      <c r="Q563" s="121"/>
      <c r="R563" s="121"/>
      <c r="S563" s="121"/>
      <c r="T563" s="121"/>
      <c r="U563" s="121"/>
      <c r="V563" s="121"/>
      <c r="W563" s="121"/>
      <c r="X563" s="121"/>
      <c r="Y563" s="121"/>
    </row>
    <row r="564" spans="10:25" ht="15.75" customHeight="1" x14ac:dyDescent="0.35">
      <c r="J564" s="121"/>
      <c r="K564" s="121"/>
      <c r="L564" s="121"/>
      <c r="M564" s="121"/>
      <c r="N564" s="121"/>
      <c r="O564" s="121"/>
      <c r="P564" s="121"/>
      <c r="Q564" s="121"/>
      <c r="R564" s="121"/>
      <c r="S564" s="121"/>
      <c r="T564" s="121"/>
      <c r="U564" s="121"/>
      <c r="V564" s="121"/>
      <c r="W564" s="121"/>
      <c r="X564" s="121"/>
      <c r="Y564" s="121"/>
    </row>
    <row r="565" spans="10:25" ht="15.75" customHeight="1" x14ac:dyDescent="0.35">
      <c r="J565" s="121"/>
      <c r="K565" s="121"/>
      <c r="L565" s="121"/>
      <c r="M565" s="121"/>
      <c r="N565" s="121"/>
      <c r="O565" s="121"/>
      <c r="P565" s="121"/>
      <c r="Q565" s="121"/>
      <c r="R565" s="121"/>
      <c r="S565" s="121"/>
      <c r="T565" s="121"/>
      <c r="U565" s="121"/>
      <c r="V565" s="121"/>
      <c r="W565" s="121"/>
      <c r="X565" s="121"/>
      <c r="Y565" s="121"/>
    </row>
    <row r="566" spans="10:25" ht="15.75" customHeight="1" x14ac:dyDescent="0.35">
      <c r="J566" s="121"/>
      <c r="K566" s="121"/>
      <c r="L566" s="121"/>
      <c r="M566" s="121"/>
      <c r="N566" s="121"/>
      <c r="O566" s="121"/>
      <c r="P566" s="121"/>
      <c r="Q566" s="121"/>
      <c r="R566" s="121"/>
      <c r="S566" s="121"/>
      <c r="T566" s="121"/>
      <c r="U566" s="121"/>
      <c r="V566" s="121"/>
      <c r="W566" s="121"/>
      <c r="X566" s="121"/>
      <c r="Y566" s="121"/>
    </row>
    <row r="567" spans="10:25" ht="15.75" customHeight="1" x14ac:dyDescent="0.35">
      <c r="J567" s="121"/>
      <c r="K567" s="121"/>
      <c r="L567" s="121"/>
      <c r="M567" s="121"/>
      <c r="N567" s="121"/>
      <c r="O567" s="121"/>
      <c r="P567" s="121"/>
      <c r="Q567" s="121"/>
      <c r="R567" s="121"/>
      <c r="S567" s="121"/>
      <c r="T567" s="121"/>
      <c r="U567" s="121"/>
      <c r="V567" s="121"/>
      <c r="W567" s="121"/>
      <c r="X567" s="121"/>
      <c r="Y567" s="121"/>
    </row>
    <row r="568" spans="10:25" ht="15.75" customHeight="1" x14ac:dyDescent="0.35">
      <c r="J568" s="121"/>
      <c r="K568" s="121"/>
      <c r="L568" s="121"/>
      <c r="M568" s="121"/>
      <c r="N568" s="121"/>
      <c r="O568" s="121"/>
      <c r="P568" s="121"/>
      <c r="Q568" s="121"/>
      <c r="R568" s="121"/>
      <c r="S568" s="121"/>
      <c r="T568" s="121"/>
      <c r="U568" s="121"/>
      <c r="V568" s="121"/>
      <c r="W568" s="121"/>
      <c r="X568" s="121"/>
      <c r="Y568" s="121"/>
    </row>
    <row r="569" spans="10:25" ht="15.75" customHeight="1" x14ac:dyDescent="0.35">
      <c r="J569" s="121"/>
      <c r="K569" s="121"/>
      <c r="L569" s="121"/>
      <c r="M569" s="121"/>
      <c r="N569" s="121"/>
      <c r="O569" s="121"/>
      <c r="P569" s="121"/>
      <c r="Q569" s="121"/>
      <c r="R569" s="121"/>
      <c r="S569" s="121"/>
      <c r="T569" s="121"/>
      <c r="U569" s="121"/>
      <c r="V569" s="121"/>
      <c r="W569" s="121"/>
      <c r="X569" s="121"/>
      <c r="Y569" s="121"/>
    </row>
    <row r="570" spans="10:25" ht="15.75" customHeight="1" x14ac:dyDescent="0.35">
      <c r="J570" s="121"/>
      <c r="K570" s="121"/>
      <c r="L570" s="121"/>
      <c r="M570" s="121"/>
      <c r="N570" s="121"/>
      <c r="O570" s="121"/>
      <c r="P570" s="121"/>
      <c r="Q570" s="121"/>
      <c r="R570" s="121"/>
      <c r="S570" s="121"/>
      <c r="T570" s="121"/>
      <c r="U570" s="121"/>
      <c r="V570" s="121"/>
      <c r="W570" s="121"/>
      <c r="X570" s="121"/>
      <c r="Y570" s="121"/>
    </row>
    <row r="571" spans="10:25" ht="15.75" customHeight="1" x14ac:dyDescent="0.35">
      <c r="J571" s="121"/>
      <c r="K571" s="121"/>
      <c r="L571" s="121"/>
      <c r="M571" s="121"/>
      <c r="N571" s="121"/>
      <c r="O571" s="121"/>
      <c r="P571" s="121"/>
      <c r="Q571" s="121"/>
      <c r="R571" s="121"/>
      <c r="S571" s="121"/>
      <c r="T571" s="121"/>
      <c r="U571" s="121"/>
      <c r="V571" s="121"/>
      <c r="W571" s="121"/>
      <c r="X571" s="121"/>
      <c r="Y571" s="121"/>
    </row>
    <row r="572" spans="10:25" ht="15.75" customHeight="1" x14ac:dyDescent="0.35">
      <c r="J572" s="121"/>
      <c r="K572" s="121"/>
      <c r="L572" s="121"/>
      <c r="M572" s="121"/>
      <c r="N572" s="121"/>
      <c r="O572" s="121"/>
      <c r="P572" s="121"/>
      <c r="Q572" s="121"/>
      <c r="R572" s="121"/>
      <c r="S572" s="121"/>
      <c r="T572" s="121"/>
      <c r="U572" s="121"/>
      <c r="V572" s="121"/>
      <c r="W572" s="121"/>
      <c r="X572" s="121"/>
      <c r="Y572" s="121"/>
    </row>
    <row r="573" spans="10:25" ht="15.75" customHeight="1" x14ac:dyDescent="0.35">
      <c r="J573" s="121"/>
      <c r="K573" s="121"/>
      <c r="L573" s="121"/>
      <c r="M573" s="121"/>
      <c r="N573" s="121"/>
      <c r="O573" s="121"/>
      <c r="P573" s="121"/>
      <c r="Q573" s="121"/>
      <c r="R573" s="121"/>
      <c r="S573" s="121"/>
      <c r="T573" s="121"/>
      <c r="U573" s="121"/>
      <c r="V573" s="121"/>
      <c r="W573" s="121"/>
      <c r="X573" s="121"/>
      <c r="Y573" s="121"/>
    </row>
    <row r="574" spans="10:25" ht="15.75" customHeight="1" x14ac:dyDescent="0.35">
      <c r="J574" s="121"/>
      <c r="K574" s="121"/>
      <c r="L574" s="121"/>
      <c r="M574" s="121"/>
      <c r="N574" s="121"/>
      <c r="O574" s="121"/>
      <c r="P574" s="121"/>
      <c r="Q574" s="121"/>
      <c r="R574" s="121"/>
      <c r="S574" s="121"/>
      <c r="T574" s="121"/>
      <c r="U574" s="121"/>
      <c r="V574" s="121"/>
      <c r="W574" s="121"/>
      <c r="X574" s="121"/>
      <c r="Y574" s="121"/>
    </row>
    <row r="575" spans="10:25" ht="15.75" customHeight="1" x14ac:dyDescent="0.35">
      <c r="J575" s="121"/>
      <c r="K575" s="121"/>
      <c r="L575" s="121"/>
      <c r="M575" s="121"/>
      <c r="N575" s="121"/>
      <c r="O575" s="121"/>
      <c r="P575" s="121"/>
      <c r="Q575" s="121"/>
      <c r="R575" s="121"/>
      <c r="S575" s="121"/>
      <c r="T575" s="121"/>
      <c r="U575" s="121"/>
      <c r="V575" s="121"/>
      <c r="W575" s="121"/>
      <c r="X575" s="121"/>
      <c r="Y575" s="121"/>
    </row>
    <row r="576" spans="10:25" ht="15.75" customHeight="1" x14ac:dyDescent="0.35">
      <c r="J576" s="121"/>
      <c r="K576" s="121"/>
      <c r="L576" s="121"/>
      <c r="M576" s="121"/>
      <c r="N576" s="121"/>
      <c r="O576" s="121"/>
      <c r="P576" s="121"/>
      <c r="Q576" s="121"/>
      <c r="R576" s="121"/>
      <c r="S576" s="121"/>
      <c r="T576" s="121"/>
      <c r="U576" s="121"/>
      <c r="V576" s="121"/>
      <c r="W576" s="121"/>
      <c r="X576" s="121"/>
      <c r="Y576" s="121"/>
    </row>
    <row r="577" spans="10:25" ht="15.75" customHeight="1" x14ac:dyDescent="0.35">
      <c r="J577" s="121"/>
      <c r="K577" s="121"/>
      <c r="L577" s="121"/>
      <c r="M577" s="121"/>
      <c r="N577" s="121"/>
      <c r="O577" s="121"/>
      <c r="P577" s="121"/>
      <c r="Q577" s="121"/>
      <c r="R577" s="121"/>
      <c r="S577" s="121"/>
      <c r="T577" s="121"/>
      <c r="U577" s="121"/>
      <c r="V577" s="121"/>
      <c r="W577" s="121"/>
      <c r="X577" s="121"/>
      <c r="Y577" s="121"/>
    </row>
    <row r="578" spans="10:25" ht="15.75" customHeight="1" x14ac:dyDescent="0.35">
      <c r="J578" s="121"/>
      <c r="K578" s="121"/>
      <c r="L578" s="121"/>
      <c r="M578" s="121"/>
      <c r="N578" s="121"/>
      <c r="O578" s="121"/>
      <c r="P578" s="121"/>
      <c r="Q578" s="121"/>
      <c r="R578" s="121"/>
      <c r="S578" s="121"/>
      <c r="T578" s="121"/>
      <c r="U578" s="121"/>
      <c r="V578" s="121"/>
      <c r="W578" s="121"/>
      <c r="X578" s="121"/>
      <c r="Y578" s="121"/>
    </row>
    <row r="579" spans="10:25" ht="15.75" customHeight="1" x14ac:dyDescent="0.35">
      <c r="J579" s="121"/>
      <c r="K579" s="121"/>
      <c r="L579" s="121"/>
      <c r="M579" s="121"/>
      <c r="N579" s="121"/>
      <c r="O579" s="121"/>
      <c r="P579" s="121"/>
      <c r="Q579" s="121"/>
      <c r="R579" s="121"/>
      <c r="S579" s="121"/>
      <c r="T579" s="121"/>
      <c r="U579" s="121"/>
      <c r="V579" s="121"/>
      <c r="W579" s="121"/>
      <c r="X579" s="121"/>
      <c r="Y579" s="121"/>
    </row>
    <row r="580" spans="10:25" ht="15.75" customHeight="1" x14ac:dyDescent="0.35">
      <c r="J580" s="121"/>
      <c r="K580" s="121"/>
      <c r="L580" s="121"/>
      <c r="M580" s="121"/>
      <c r="N580" s="121"/>
      <c r="O580" s="121"/>
      <c r="P580" s="121"/>
      <c r="Q580" s="121"/>
      <c r="R580" s="121"/>
      <c r="S580" s="121"/>
      <c r="T580" s="121"/>
      <c r="U580" s="121"/>
      <c r="V580" s="121"/>
      <c r="W580" s="121"/>
      <c r="X580" s="121"/>
      <c r="Y580" s="121"/>
    </row>
    <row r="581" spans="10:25" ht="15.75" customHeight="1" x14ac:dyDescent="0.35">
      <c r="J581" s="121"/>
      <c r="K581" s="121"/>
      <c r="L581" s="121"/>
      <c r="M581" s="121"/>
      <c r="N581" s="121"/>
      <c r="O581" s="121"/>
      <c r="P581" s="121"/>
      <c r="Q581" s="121"/>
      <c r="R581" s="121"/>
      <c r="S581" s="121"/>
      <c r="T581" s="121"/>
      <c r="U581" s="121"/>
      <c r="V581" s="121"/>
      <c r="W581" s="121"/>
      <c r="X581" s="121"/>
      <c r="Y581" s="121"/>
    </row>
    <row r="582" spans="10:25" ht="15.75" customHeight="1" x14ac:dyDescent="0.35">
      <c r="J582" s="121"/>
      <c r="K582" s="121"/>
      <c r="L582" s="121"/>
      <c r="M582" s="121"/>
      <c r="N582" s="121"/>
      <c r="O582" s="121"/>
      <c r="P582" s="121"/>
      <c r="Q582" s="121"/>
      <c r="R582" s="121"/>
      <c r="S582" s="121"/>
      <c r="T582" s="121"/>
      <c r="U582" s="121"/>
      <c r="V582" s="121"/>
      <c r="W582" s="121"/>
      <c r="X582" s="121"/>
      <c r="Y582" s="121"/>
    </row>
    <row r="583" spans="10:25" ht="15.75" customHeight="1" x14ac:dyDescent="0.35">
      <c r="J583" s="121"/>
      <c r="K583" s="121"/>
      <c r="L583" s="121"/>
      <c r="M583" s="121"/>
      <c r="N583" s="121"/>
      <c r="O583" s="121"/>
      <c r="P583" s="121"/>
      <c r="Q583" s="121"/>
      <c r="R583" s="121"/>
      <c r="S583" s="121"/>
      <c r="T583" s="121"/>
      <c r="U583" s="121"/>
      <c r="V583" s="121"/>
      <c r="W583" s="121"/>
      <c r="X583" s="121"/>
      <c r="Y583" s="121"/>
    </row>
    <row r="584" spans="10:25" ht="15.75" customHeight="1" x14ac:dyDescent="0.35">
      <c r="J584" s="121"/>
      <c r="K584" s="121"/>
      <c r="L584" s="121"/>
      <c r="M584" s="121"/>
      <c r="N584" s="121"/>
      <c r="O584" s="121"/>
      <c r="P584" s="121"/>
      <c r="Q584" s="121"/>
      <c r="R584" s="121"/>
      <c r="S584" s="121"/>
      <c r="T584" s="121"/>
      <c r="U584" s="121"/>
      <c r="V584" s="121"/>
      <c r="W584" s="121"/>
      <c r="X584" s="121"/>
      <c r="Y584" s="121"/>
    </row>
    <row r="585" spans="10:25" ht="15.75" customHeight="1" x14ac:dyDescent="0.35">
      <c r="J585" s="121"/>
      <c r="K585" s="121"/>
      <c r="L585" s="121"/>
      <c r="M585" s="121"/>
      <c r="N585" s="121"/>
      <c r="O585" s="121"/>
      <c r="P585" s="121"/>
      <c r="Q585" s="121"/>
      <c r="R585" s="121"/>
      <c r="S585" s="121"/>
      <c r="T585" s="121"/>
      <c r="U585" s="121"/>
      <c r="V585" s="121"/>
      <c r="W585" s="121"/>
      <c r="X585" s="121"/>
      <c r="Y585" s="121"/>
    </row>
    <row r="586" spans="10:25" ht="15.75" customHeight="1" x14ac:dyDescent="0.35">
      <c r="J586" s="121"/>
      <c r="K586" s="121"/>
      <c r="L586" s="121"/>
      <c r="M586" s="121"/>
      <c r="N586" s="121"/>
      <c r="O586" s="121"/>
      <c r="P586" s="121"/>
      <c r="Q586" s="121"/>
      <c r="R586" s="121"/>
      <c r="S586" s="121"/>
      <c r="T586" s="121"/>
      <c r="U586" s="121"/>
      <c r="V586" s="121"/>
      <c r="W586" s="121"/>
      <c r="X586" s="121"/>
      <c r="Y586" s="121"/>
    </row>
    <row r="587" spans="10:25" ht="15.75" customHeight="1" x14ac:dyDescent="0.35">
      <c r="J587" s="121"/>
      <c r="K587" s="121"/>
      <c r="L587" s="121"/>
      <c r="M587" s="121"/>
      <c r="N587" s="121"/>
      <c r="O587" s="121"/>
      <c r="P587" s="121"/>
      <c r="Q587" s="121"/>
      <c r="R587" s="121"/>
      <c r="S587" s="121"/>
      <c r="T587" s="121"/>
      <c r="U587" s="121"/>
      <c r="V587" s="121"/>
      <c r="W587" s="121"/>
      <c r="X587" s="121"/>
      <c r="Y587" s="121"/>
    </row>
    <row r="588" spans="10:25" ht="15.75" customHeight="1" x14ac:dyDescent="0.35">
      <c r="J588" s="121"/>
      <c r="K588" s="121"/>
      <c r="L588" s="121"/>
      <c r="M588" s="121"/>
      <c r="N588" s="121"/>
      <c r="O588" s="121"/>
      <c r="P588" s="121"/>
      <c r="Q588" s="121"/>
      <c r="R588" s="121"/>
      <c r="S588" s="121"/>
      <c r="T588" s="121"/>
      <c r="U588" s="121"/>
      <c r="V588" s="121"/>
      <c r="W588" s="121"/>
      <c r="X588" s="121"/>
      <c r="Y588" s="121"/>
    </row>
    <row r="589" spans="10:25" ht="15.75" customHeight="1" x14ac:dyDescent="0.35">
      <c r="J589" s="121"/>
      <c r="K589" s="121"/>
      <c r="L589" s="121"/>
      <c r="M589" s="121"/>
      <c r="N589" s="121"/>
      <c r="O589" s="121"/>
      <c r="P589" s="121"/>
      <c r="Q589" s="121"/>
      <c r="R589" s="121"/>
      <c r="S589" s="121"/>
      <c r="T589" s="121"/>
      <c r="U589" s="121"/>
      <c r="V589" s="121"/>
      <c r="W589" s="121"/>
      <c r="X589" s="121"/>
      <c r="Y589" s="121"/>
    </row>
    <row r="590" spans="10:25" ht="15.75" customHeight="1" x14ac:dyDescent="0.35">
      <c r="J590" s="121"/>
      <c r="K590" s="121"/>
      <c r="L590" s="121"/>
      <c r="M590" s="121"/>
      <c r="N590" s="121"/>
      <c r="O590" s="121"/>
      <c r="P590" s="121"/>
      <c r="Q590" s="121"/>
      <c r="R590" s="121"/>
      <c r="S590" s="121"/>
      <c r="T590" s="121"/>
      <c r="U590" s="121"/>
      <c r="V590" s="121"/>
      <c r="W590" s="121"/>
      <c r="X590" s="121"/>
      <c r="Y590" s="121"/>
    </row>
    <row r="591" spans="10:25" ht="15.75" customHeight="1" x14ac:dyDescent="0.35">
      <c r="J591" s="121"/>
      <c r="K591" s="121"/>
      <c r="L591" s="121"/>
      <c r="M591" s="121"/>
      <c r="N591" s="121"/>
      <c r="O591" s="121"/>
      <c r="P591" s="121"/>
      <c r="Q591" s="121"/>
      <c r="R591" s="121"/>
      <c r="S591" s="121"/>
      <c r="T591" s="121"/>
      <c r="U591" s="121"/>
      <c r="V591" s="121"/>
      <c r="W591" s="121"/>
      <c r="X591" s="121"/>
      <c r="Y591" s="121"/>
    </row>
    <row r="592" spans="10:25" ht="15.75" customHeight="1" x14ac:dyDescent="0.35">
      <c r="J592" s="121"/>
      <c r="K592" s="121"/>
      <c r="L592" s="121"/>
      <c r="M592" s="121"/>
      <c r="N592" s="121"/>
      <c r="O592" s="121"/>
      <c r="P592" s="121"/>
      <c r="Q592" s="121"/>
      <c r="R592" s="121"/>
      <c r="S592" s="121"/>
      <c r="T592" s="121"/>
      <c r="U592" s="121"/>
      <c r="V592" s="121"/>
      <c r="W592" s="121"/>
      <c r="X592" s="121"/>
      <c r="Y592" s="121"/>
    </row>
    <row r="593" spans="10:25" ht="15.75" customHeight="1" x14ac:dyDescent="0.35">
      <c r="J593" s="121"/>
      <c r="K593" s="121"/>
      <c r="L593" s="121"/>
      <c r="M593" s="121"/>
      <c r="N593" s="121"/>
      <c r="O593" s="121"/>
      <c r="P593" s="121"/>
      <c r="Q593" s="121"/>
      <c r="R593" s="121"/>
      <c r="S593" s="121"/>
      <c r="T593" s="121"/>
      <c r="U593" s="121"/>
      <c r="V593" s="121"/>
      <c r="W593" s="121"/>
      <c r="X593" s="121"/>
      <c r="Y593" s="121"/>
    </row>
    <row r="594" spans="10:25" ht="15.75" customHeight="1" x14ac:dyDescent="0.35">
      <c r="J594" s="121"/>
      <c r="K594" s="121"/>
      <c r="L594" s="121"/>
      <c r="M594" s="121"/>
      <c r="N594" s="121"/>
      <c r="O594" s="121"/>
      <c r="P594" s="121"/>
      <c r="Q594" s="121"/>
      <c r="R594" s="121"/>
      <c r="S594" s="121"/>
      <c r="T594" s="121"/>
      <c r="U594" s="121"/>
      <c r="V594" s="121"/>
      <c r="W594" s="121"/>
      <c r="X594" s="121"/>
      <c r="Y594" s="121"/>
    </row>
    <row r="595" spans="10:25" ht="15.75" customHeight="1" x14ac:dyDescent="0.35">
      <c r="J595" s="121"/>
      <c r="K595" s="121"/>
      <c r="L595" s="121"/>
      <c r="M595" s="121"/>
      <c r="N595" s="121"/>
      <c r="O595" s="121"/>
      <c r="P595" s="121"/>
      <c r="Q595" s="121"/>
      <c r="R595" s="121"/>
      <c r="S595" s="121"/>
      <c r="T595" s="121"/>
      <c r="U595" s="121"/>
      <c r="V595" s="121"/>
      <c r="W595" s="121"/>
      <c r="X595" s="121"/>
      <c r="Y595" s="121"/>
    </row>
    <row r="596" spans="10:25" ht="15.75" customHeight="1" x14ac:dyDescent="0.35">
      <c r="J596" s="121"/>
      <c r="K596" s="121"/>
      <c r="L596" s="121"/>
      <c r="M596" s="121"/>
      <c r="N596" s="121"/>
      <c r="O596" s="121"/>
      <c r="P596" s="121"/>
      <c r="Q596" s="121"/>
      <c r="R596" s="121"/>
      <c r="S596" s="121"/>
      <c r="T596" s="121"/>
      <c r="U596" s="121"/>
      <c r="V596" s="121"/>
      <c r="W596" s="121"/>
      <c r="X596" s="121"/>
      <c r="Y596" s="121"/>
    </row>
    <row r="597" spans="10:25" ht="15.75" customHeight="1" x14ac:dyDescent="0.35">
      <c r="J597" s="121"/>
      <c r="K597" s="121"/>
      <c r="L597" s="121"/>
      <c r="M597" s="121"/>
      <c r="N597" s="121"/>
      <c r="O597" s="121"/>
      <c r="P597" s="121"/>
      <c r="Q597" s="121"/>
      <c r="R597" s="121"/>
      <c r="S597" s="121"/>
      <c r="T597" s="121"/>
      <c r="U597" s="121"/>
      <c r="V597" s="121"/>
      <c r="W597" s="121"/>
      <c r="X597" s="121"/>
      <c r="Y597" s="121"/>
    </row>
    <row r="598" spans="10:25" ht="15.75" customHeight="1" x14ac:dyDescent="0.35">
      <c r="J598" s="121"/>
      <c r="K598" s="121"/>
      <c r="L598" s="121"/>
      <c r="M598" s="121"/>
      <c r="N598" s="121"/>
      <c r="O598" s="121"/>
      <c r="P598" s="121"/>
      <c r="Q598" s="121"/>
      <c r="R598" s="121"/>
      <c r="S598" s="121"/>
      <c r="T598" s="121"/>
      <c r="U598" s="121"/>
      <c r="V598" s="121"/>
      <c r="W598" s="121"/>
      <c r="X598" s="121"/>
      <c r="Y598" s="121"/>
    </row>
    <row r="599" spans="10:25" ht="15.75" customHeight="1" x14ac:dyDescent="0.35">
      <c r="J599" s="121"/>
      <c r="K599" s="121"/>
      <c r="L599" s="121"/>
      <c r="M599" s="121"/>
      <c r="N599" s="121"/>
      <c r="O599" s="121"/>
      <c r="P599" s="121"/>
      <c r="Q599" s="121"/>
      <c r="R599" s="121"/>
      <c r="S599" s="121"/>
      <c r="T599" s="121"/>
      <c r="U599" s="121"/>
      <c r="V599" s="121"/>
      <c r="W599" s="121"/>
      <c r="X599" s="121"/>
      <c r="Y599" s="121"/>
    </row>
    <row r="600" spans="10:25" ht="15.75" customHeight="1" x14ac:dyDescent="0.35">
      <c r="J600" s="121"/>
      <c r="K600" s="121"/>
      <c r="L600" s="121"/>
      <c r="M600" s="121"/>
      <c r="N600" s="121"/>
      <c r="O600" s="121"/>
      <c r="P600" s="121"/>
      <c r="Q600" s="121"/>
      <c r="R600" s="121"/>
      <c r="S600" s="121"/>
      <c r="T600" s="121"/>
      <c r="U600" s="121"/>
      <c r="V600" s="121"/>
      <c r="W600" s="121"/>
      <c r="X600" s="121"/>
      <c r="Y600" s="121"/>
    </row>
    <row r="601" spans="10:25" ht="15.75" customHeight="1" x14ac:dyDescent="0.35">
      <c r="J601" s="121"/>
      <c r="K601" s="121"/>
      <c r="L601" s="121"/>
      <c r="M601" s="121"/>
      <c r="N601" s="121"/>
      <c r="O601" s="121"/>
      <c r="P601" s="121"/>
      <c r="Q601" s="121"/>
      <c r="R601" s="121"/>
      <c r="S601" s="121"/>
      <c r="T601" s="121"/>
      <c r="U601" s="121"/>
      <c r="V601" s="121"/>
      <c r="W601" s="121"/>
      <c r="X601" s="121"/>
      <c r="Y601" s="121"/>
    </row>
    <row r="602" spans="10:25" ht="15.75" customHeight="1" x14ac:dyDescent="0.35">
      <c r="J602" s="121"/>
      <c r="K602" s="121"/>
      <c r="L602" s="121"/>
      <c r="M602" s="121"/>
      <c r="N602" s="121"/>
      <c r="O602" s="121"/>
      <c r="P602" s="121"/>
      <c r="Q602" s="121"/>
      <c r="R602" s="121"/>
      <c r="S602" s="121"/>
      <c r="T602" s="121"/>
      <c r="U602" s="121"/>
      <c r="V602" s="121"/>
      <c r="W602" s="121"/>
      <c r="X602" s="121"/>
      <c r="Y602" s="121"/>
    </row>
    <row r="603" spans="10:25" ht="15.75" customHeight="1" x14ac:dyDescent="0.35">
      <c r="J603" s="121"/>
      <c r="K603" s="121"/>
      <c r="L603" s="121"/>
      <c r="M603" s="121"/>
      <c r="N603" s="121"/>
      <c r="O603" s="121"/>
      <c r="P603" s="121"/>
      <c r="Q603" s="121"/>
      <c r="R603" s="121"/>
      <c r="S603" s="121"/>
      <c r="T603" s="121"/>
      <c r="U603" s="121"/>
      <c r="V603" s="121"/>
      <c r="W603" s="121"/>
      <c r="X603" s="121"/>
      <c r="Y603" s="121"/>
    </row>
    <row r="604" spans="10:25" ht="15.75" customHeight="1" x14ac:dyDescent="0.35">
      <c r="J604" s="121"/>
      <c r="K604" s="121"/>
      <c r="L604" s="121"/>
      <c r="M604" s="121"/>
      <c r="N604" s="121"/>
      <c r="O604" s="121"/>
      <c r="P604" s="121"/>
      <c r="Q604" s="121"/>
      <c r="R604" s="121"/>
      <c r="S604" s="121"/>
      <c r="T604" s="121"/>
      <c r="U604" s="121"/>
      <c r="V604" s="121"/>
      <c r="W604" s="121"/>
      <c r="X604" s="121"/>
      <c r="Y604" s="121"/>
    </row>
    <row r="605" spans="10:25" ht="15.75" customHeight="1" x14ac:dyDescent="0.35">
      <c r="J605" s="121"/>
      <c r="K605" s="121"/>
      <c r="L605" s="121"/>
      <c r="M605" s="121"/>
      <c r="N605" s="121"/>
      <c r="O605" s="121"/>
      <c r="P605" s="121"/>
      <c r="Q605" s="121"/>
      <c r="R605" s="121"/>
      <c r="S605" s="121"/>
      <c r="T605" s="121"/>
      <c r="U605" s="121"/>
      <c r="V605" s="121"/>
      <c r="W605" s="121"/>
      <c r="X605" s="121"/>
      <c r="Y605" s="121"/>
    </row>
    <row r="606" spans="10:25" ht="15.75" customHeight="1" x14ac:dyDescent="0.35">
      <c r="J606" s="121"/>
      <c r="K606" s="121"/>
      <c r="L606" s="121"/>
      <c r="M606" s="121"/>
      <c r="N606" s="121"/>
      <c r="O606" s="121"/>
      <c r="P606" s="121"/>
      <c r="Q606" s="121"/>
      <c r="R606" s="121"/>
      <c r="S606" s="121"/>
      <c r="T606" s="121"/>
      <c r="U606" s="121"/>
      <c r="V606" s="121"/>
      <c r="W606" s="121"/>
      <c r="X606" s="121"/>
      <c r="Y606" s="121"/>
    </row>
    <row r="607" spans="10:25" ht="15.75" customHeight="1" x14ac:dyDescent="0.35">
      <c r="J607" s="121"/>
      <c r="K607" s="121"/>
      <c r="L607" s="121"/>
      <c r="M607" s="121"/>
      <c r="N607" s="121"/>
      <c r="O607" s="121"/>
      <c r="P607" s="121"/>
      <c r="Q607" s="121"/>
      <c r="R607" s="121"/>
      <c r="S607" s="121"/>
      <c r="T607" s="121"/>
      <c r="U607" s="121"/>
      <c r="V607" s="121"/>
      <c r="W607" s="121"/>
      <c r="X607" s="121"/>
      <c r="Y607" s="121"/>
    </row>
    <row r="608" spans="10:25" ht="15.75" customHeight="1" x14ac:dyDescent="0.35">
      <c r="J608" s="121"/>
      <c r="K608" s="121"/>
      <c r="L608" s="121"/>
      <c r="M608" s="121"/>
      <c r="N608" s="121"/>
      <c r="O608" s="121"/>
      <c r="P608" s="121"/>
      <c r="Q608" s="121"/>
      <c r="R608" s="121"/>
      <c r="S608" s="121"/>
      <c r="T608" s="121"/>
      <c r="U608" s="121"/>
      <c r="V608" s="121"/>
      <c r="W608" s="121"/>
      <c r="X608" s="121"/>
      <c r="Y608" s="121"/>
    </row>
    <row r="609" spans="10:25" ht="15.75" customHeight="1" x14ac:dyDescent="0.35">
      <c r="J609" s="121"/>
      <c r="K609" s="121"/>
      <c r="L609" s="121"/>
      <c r="M609" s="121"/>
      <c r="N609" s="121"/>
      <c r="O609" s="121"/>
      <c r="P609" s="121"/>
      <c r="Q609" s="121"/>
      <c r="R609" s="121"/>
      <c r="S609" s="121"/>
      <c r="T609" s="121"/>
      <c r="U609" s="121"/>
      <c r="V609" s="121"/>
      <c r="W609" s="121"/>
      <c r="X609" s="121"/>
      <c r="Y609" s="121"/>
    </row>
    <row r="610" spans="10:25" ht="15.75" customHeight="1" x14ac:dyDescent="0.35">
      <c r="J610" s="121"/>
      <c r="K610" s="121"/>
      <c r="L610" s="121"/>
      <c r="M610" s="121"/>
      <c r="N610" s="121"/>
      <c r="O610" s="121"/>
      <c r="P610" s="121"/>
      <c r="Q610" s="121"/>
      <c r="R610" s="121"/>
      <c r="S610" s="121"/>
      <c r="T610" s="121"/>
      <c r="U610" s="121"/>
      <c r="V610" s="121"/>
      <c r="W610" s="121"/>
      <c r="X610" s="121"/>
      <c r="Y610" s="121"/>
    </row>
    <row r="611" spans="10:25" ht="15.75" customHeight="1" x14ac:dyDescent="0.35">
      <c r="J611" s="121"/>
      <c r="K611" s="121"/>
      <c r="L611" s="121"/>
      <c r="M611" s="121"/>
      <c r="N611" s="121"/>
      <c r="O611" s="121"/>
      <c r="P611" s="121"/>
      <c r="Q611" s="121"/>
      <c r="R611" s="121"/>
      <c r="S611" s="121"/>
      <c r="T611" s="121"/>
      <c r="U611" s="121"/>
      <c r="V611" s="121"/>
      <c r="W611" s="121"/>
      <c r="X611" s="121"/>
      <c r="Y611" s="121"/>
    </row>
    <row r="612" spans="10:25" ht="15.75" customHeight="1" x14ac:dyDescent="0.35">
      <c r="J612" s="121"/>
      <c r="K612" s="121"/>
      <c r="L612" s="121"/>
      <c r="M612" s="121"/>
      <c r="N612" s="121"/>
      <c r="O612" s="121"/>
      <c r="P612" s="121"/>
      <c r="Q612" s="121"/>
      <c r="R612" s="121"/>
      <c r="S612" s="121"/>
      <c r="T612" s="121"/>
      <c r="U612" s="121"/>
      <c r="V612" s="121"/>
      <c r="W612" s="121"/>
      <c r="X612" s="121"/>
      <c r="Y612" s="121"/>
    </row>
    <row r="613" spans="10:25" ht="15.75" customHeight="1" x14ac:dyDescent="0.35">
      <c r="J613" s="121"/>
      <c r="K613" s="121"/>
      <c r="L613" s="121"/>
      <c r="M613" s="121"/>
      <c r="N613" s="121"/>
      <c r="O613" s="121"/>
      <c r="P613" s="121"/>
      <c r="Q613" s="121"/>
      <c r="R613" s="121"/>
      <c r="S613" s="121"/>
      <c r="T613" s="121"/>
      <c r="U613" s="121"/>
      <c r="V613" s="121"/>
      <c r="W613" s="121"/>
      <c r="X613" s="121"/>
      <c r="Y613" s="121"/>
    </row>
    <row r="614" spans="10:25" ht="15.75" customHeight="1" x14ac:dyDescent="0.35">
      <c r="J614" s="121"/>
      <c r="K614" s="121"/>
      <c r="L614" s="121"/>
      <c r="M614" s="121"/>
      <c r="N614" s="121"/>
      <c r="O614" s="121"/>
      <c r="P614" s="121"/>
      <c r="Q614" s="121"/>
      <c r="R614" s="121"/>
      <c r="S614" s="121"/>
      <c r="T614" s="121"/>
      <c r="U614" s="121"/>
      <c r="V614" s="121"/>
      <c r="W614" s="121"/>
      <c r="X614" s="121"/>
      <c r="Y614" s="121"/>
    </row>
    <row r="615" spans="10:25" ht="15.75" customHeight="1" x14ac:dyDescent="0.35">
      <c r="J615" s="121"/>
      <c r="K615" s="121"/>
      <c r="L615" s="121"/>
      <c r="M615" s="121"/>
      <c r="N615" s="121"/>
      <c r="O615" s="121"/>
      <c r="P615" s="121"/>
      <c r="Q615" s="121"/>
      <c r="R615" s="121"/>
      <c r="S615" s="121"/>
      <c r="T615" s="121"/>
      <c r="U615" s="121"/>
      <c r="V615" s="121"/>
      <c r="W615" s="121"/>
      <c r="X615" s="121"/>
      <c r="Y615" s="121"/>
    </row>
    <row r="616" spans="10:25" ht="15.75" customHeight="1" x14ac:dyDescent="0.35">
      <c r="J616" s="121"/>
      <c r="K616" s="121"/>
      <c r="L616" s="121"/>
      <c r="M616" s="121"/>
      <c r="N616" s="121"/>
      <c r="O616" s="121"/>
      <c r="P616" s="121"/>
      <c r="Q616" s="121"/>
      <c r="R616" s="121"/>
      <c r="S616" s="121"/>
      <c r="T616" s="121"/>
      <c r="U616" s="121"/>
      <c r="V616" s="121"/>
      <c r="W616" s="121"/>
      <c r="X616" s="121"/>
      <c r="Y616" s="121"/>
    </row>
    <row r="617" spans="10:25" ht="15.75" customHeight="1" x14ac:dyDescent="0.35">
      <c r="J617" s="121"/>
      <c r="K617" s="121"/>
      <c r="L617" s="121"/>
      <c r="M617" s="121"/>
      <c r="N617" s="121"/>
      <c r="O617" s="121"/>
      <c r="P617" s="121"/>
      <c r="Q617" s="121"/>
      <c r="R617" s="121"/>
      <c r="S617" s="121"/>
      <c r="T617" s="121"/>
      <c r="U617" s="121"/>
      <c r="V617" s="121"/>
      <c r="W617" s="121"/>
      <c r="X617" s="121"/>
      <c r="Y617" s="121"/>
    </row>
    <row r="618" spans="10:25" ht="15.75" customHeight="1" x14ac:dyDescent="0.35">
      <c r="J618" s="121"/>
      <c r="K618" s="121"/>
      <c r="L618" s="121"/>
      <c r="M618" s="121"/>
      <c r="N618" s="121"/>
      <c r="O618" s="121"/>
      <c r="P618" s="121"/>
      <c r="Q618" s="121"/>
      <c r="R618" s="121"/>
      <c r="S618" s="121"/>
      <c r="T618" s="121"/>
      <c r="U618" s="121"/>
      <c r="V618" s="121"/>
      <c r="W618" s="121"/>
      <c r="X618" s="121"/>
      <c r="Y618" s="121"/>
    </row>
    <row r="619" spans="10:25" ht="15.75" customHeight="1" x14ac:dyDescent="0.35">
      <c r="J619" s="121"/>
      <c r="K619" s="121"/>
      <c r="L619" s="121"/>
      <c r="M619" s="121"/>
      <c r="N619" s="121"/>
      <c r="O619" s="121"/>
      <c r="P619" s="121"/>
      <c r="Q619" s="121"/>
      <c r="R619" s="121"/>
      <c r="S619" s="121"/>
      <c r="T619" s="121"/>
      <c r="U619" s="121"/>
      <c r="V619" s="121"/>
      <c r="W619" s="121"/>
      <c r="X619" s="121"/>
      <c r="Y619" s="121"/>
    </row>
    <row r="620" spans="10:25" ht="15.75" customHeight="1" x14ac:dyDescent="0.35">
      <c r="J620" s="121"/>
      <c r="K620" s="121"/>
      <c r="L620" s="121"/>
      <c r="M620" s="121"/>
      <c r="N620" s="121"/>
      <c r="O620" s="121"/>
      <c r="P620" s="121"/>
      <c r="Q620" s="121"/>
      <c r="R620" s="121"/>
      <c r="S620" s="121"/>
      <c r="T620" s="121"/>
      <c r="U620" s="121"/>
      <c r="V620" s="121"/>
      <c r="W620" s="121"/>
      <c r="X620" s="121"/>
      <c r="Y620" s="121"/>
    </row>
    <row r="621" spans="10:25" ht="15.75" customHeight="1" x14ac:dyDescent="0.35">
      <c r="J621" s="121"/>
      <c r="K621" s="121"/>
      <c r="L621" s="121"/>
      <c r="M621" s="121"/>
      <c r="N621" s="121"/>
      <c r="O621" s="121"/>
      <c r="P621" s="121"/>
      <c r="Q621" s="121"/>
      <c r="R621" s="121"/>
      <c r="S621" s="121"/>
      <c r="T621" s="121"/>
      <c r="U621" s="121"/>
      <c r="V621" s="121"/>
      <c r="W621" s="121"/>
      <c r="X621" s="121"/>
      <c r="Y621" s="121"/>
    </row>
    <row r="622" spans="10:25" ht="15.75" customHeight="1" x14ac:dyDescent="0.35">
      <c r="J622" s="121"/>
      <c r="K622" s="121"/>
      <c r="L622" s="121"/>
      <c r="M622" s="121"/>
      <c r="N622" s="121"/>
      <c r="O622" s="121"/>
      <c r="P622" s="121"/>
      <c r="Q622" s="121"/>
      <c r="R622" s="121"/>
      <c r="S622" s="121"/>
      <c r="T622" s="121"/>
      <c r="U622" s="121"/>
      <c r="V622" s="121"/>
      <c r="W622" s="121"/>
      <c r="X622" s="121"/>
      <c r="Y622" s="121"/>
    </row>
    <row r="623" spans="10:25" ht="15.75" customHeight="1" x14ac:dyDescent="0.35">
      <c r="J623" s="121"/>
      <c r="K623" s="121"/>
      <c r="L623" s="121"/>
      <c r="M623" s="121"/>
      <c r="N623" s="121"/>
      <c r="O623" s="121"/>
      <c r="P623" s="121"/>
      <c r="Q623" s="121"/>
      <c r="R623" s="121"/>
      <c r="S623" s="121"/>
      <c r="T623" s="121"/>
      <c r="U623" s="121"/>
      <c r="V623" s="121"/>
      <c r="W623" s="121"/>
      <c r="X623" s="121"/>
      <c r="Y623" s="121"/>
    </row>
    <row r="624" spans="10:25" ht="15.75" customHeight="1" x14ac:dyDescent="0.35">
      <c r="J624" s="121"/>
      <c r="K624" s="121"/>
      <c r="L624" s="121"/>
      <c r="M624" s="121"/>
      <c r="N624" s="121"/>
      <c r="O624" s="121"/>
      <c r="P624" s="121"/>
      <c r="Q624" s="121"/>
      <c r="R624" s="121"/>
      <c r="S624" s="121"/>
      <c r="T624" s="121"/>
      <c r="U624" s="121"/>
      <c r="V624" s="121"/>
      <c r="W624" s="121"/>
      <c r="X624" s="121"/>
      <c r="Y624" s="121"/>
    </row>
    <row r="625" spans="10:25" ht="15.75" customHeight="1" x14ac:dyDescent="0.35">
      <c r="J625" s="121"/>
      <c r="K625" s="121"/>
      <c r="L625" s="121"/>
      <c r="M625" s="121"/>
      <c r="N625" s="121"/>
      <c r="O625" s="121"/>
      <c r="P625" s="121"/>
      <c r="Q625" s="121"/>
      <c r="R625" s="121"/>
      <c r="S625" s="121"/>
      <c r="T625" s="121"/>
      <c r="U625" s="121"/>
      <c r="V625" s="121"/>
      <c r="W625" s="121"/>
      <c r="X625" s="121"/>
      <c r="Y625" s="121"/>
    </row>
    <row r="626" spans="10:25" ht="15.75" customHeight="1" x14ac:dyDescent="0.35">
      <c r="J626" s="121"/>
      <c r="K626" s="121"/>
      <c r="L626" s="121"/>
      <c r="M626" s="121"/>
      <c r="N626" s="121"/>
      <c r="O626" s="121"/>
      <c r="P626" s="121"/>
      <c r="Q626" s="121"/>
      <c r="R626" s="121"/>
      <c r="S626" s="121"/>
      <c r="T626" s="121"/>
      <c r="U626" s="121"/>
      <c r="V626" s="121"/>
      <c r="W626" s="121"/>
      <c r="X626" s="121"/>
      <c r="Y626" s="121"/>
    </row>
    <row r="627" spans="10:25" ht="15.75" customHeight="1" x14ac:dyDescent="0.35">
      <c r="J627" s="121"/>
      <c r="K627" s="121"/>
      <c r="L627" s="121"/>
      <c r="M627" s="121"/>
      <c r="N627" s="121"/>
      <c r="O627" s="121"/>
      <c r="P627" s="121"/>
      <c r="Q627" s="121"/>
      <c r="R627" s="121"/>
      <c r="S627" s="121"/>
      <c r="T627" s="121"/>
      <c r="U627" s="121"/>
      <c r="V627" s="121"/>
      <c r="W627" s="121"/>
      <c r="X627" s="121"/>
      <c r="Y627" s="121"/>
    </row>
    <row r="628" spans="10:25" ht="15.75" customHeight="1" x14ac:dyDescent="0.35">
      <c r="J628" s="121"/>
      <c r="K628" s="121"/>
      <c r="L628" s="121"/>
      <c r="M628" s="121"/>
      <c r="N628" s="121"/>
      <c r="O628" s="121"/>
      <c r="P628" s="121"/>
      <c r="Q628" s="121"/>
      <c r="R628" s="121"/>
      <c r="S628" s="121"/>
      <c r="T628" s="121"/>
      <c r="U628" s="121"/>
      <c r="V628" s="121"/>
      <c r="W628" s="121"/>
      <c r="X628" s="121"/>
      <c r="Y628" s="121"/>
    </row>
    <row r="629" spans="10:25" ht="15.75" customHeight="1" x14ac:dyDescent="0.35">
      <c r="J629" s="121"/>
      <c r="K629" s="121"/>
      <c r="L629" s="121"/>
      <c r="M629" s="121"/>
      <c r="N629" s="121"/>
      <c r="O629" s="121"/>
      <c r="P629" s="121"/>
      <c r="Q629" s="121"/>
      <c r="R629" s="121"/>
      <c r="S629" s="121"/>
      <c r="T629" s="121"/>
      <c r="U629" s="121"/>
      <c r="V629" s="121"/>
      <c r="W629" s="121"/>
      <c r="X629" s="121"/>
      <c r="Y629" s="121"/>
    </row>
    <row r="630" spans="10:25" ht="15.75" customHeight="1" x14ac:dyDescent="0.35">
      <c r="J630" s="121"/>
      <c r="K630" s="121"/>
      <c r="L630" s="121"/>
      <c r="M630" s="121"/>
      <c r="N630" s="121"/>
      <c r="O630" s="121"/>
      <c r="P630" s="121"/>
      <c r="Q630" s="121"/>
      <c r="R630" s="121"/>
      <c r="S630" s="121"/>
      <c r="T630" s="121"/>
      <c r="U630" s="121"/>
      <c r="V630" s="121"/>
      <c r="W630" s="121"/>
      <c r="X630" s="121"/>
      <c r="Y630" s="121"/>
    </row>
    <row r="631" spans="10:25" ht="15.75" customHeight="1" x14ac:dyDescent="0.35">
      <c r="J631" s="121"/>
      <c r="K631" s="121"/>
      <c r="L631" s="121"/>
      <c r="M631" s="121"/>
      <c r="N631" s="121"/>
      <c r="O631" s="121"/>
      <c r="P631" s="121"/>
      <c r="Q631" s="121"/>
      <c r="R631" s="121"/>
      <c r="S631" s="121"/>
      <c r="T631" s="121"/>
      <c r="U631" s="121"/>
      <c r="V631" s="121"/>
      <c r="W631" s="121"/>
      <c r="X631" s="121"/>
      <c r="Y631" s="121"/>
    </row>
    <row r="632" spans="10:25" ht="15.75" customHeight="1" x14ac:dyDescent="0.35">
      <c r="J632" s="121"/>
      <c r="K632" s="121"/>
      <c r="L632" s="121"/>
      <c r="M632" s="121"/>
      <c r="N632" s="121"/>
      <c r="O632" s="121"/>
      <c r="P632" s="121"/>
      <c r="Q632" s="121"/>
      <c r="R632" s="121"/>
      <c r="S632" s="121"/>
      <c r="T632" s="121"/>
      <c r="U632" s="121"/>
      <c r="V632" s="121"/>
      <c r="W632" s="121"/>
      <c r="X632" s="121"/>
      <c r="Y632" s="121"/>
    </row>
    <row r="633" spans="10:25" ht="15.75" customHeight="1" x14ac:dyDescent="0.35">
      <c r="J633" s="121"/>
      <c r="K633" s="121"/>
      <c r="L633" s="121"/>
      <c r="M633" s="121"/>
      <c r="N633" s="121"/>
      <c r="O633" s="121"/>
      <c r="P633" s="121"/>
      <c r="Q633" s="121"/>
      <c r="R633" s="121"/>
      <c r="S633" s="121"/>
      <c r="T633" s="121"/>
      <c r="U633" s="121"/>
      <c r="V633" s="121"/>
      <c r="W633" s="121"/>
      <c r="X633" s="121"/>
      <c r="Y633" s="121"/>
    </row>
    <row r="634" spans="10:25" ht="15.75" customHeight="1" x14ac:dyDescent="0.35">
      <c r="J634" s="121"/>
      <c r="K634" s="121"/>
      <c r="L634" s="121"/>
      <c r="M634" s="121"/>
      <c r="N634" s="121"/>
      <c r="O634" s="121"/>
      <c r="P634" s="121"/>
      <c r="Q634" s="121"/>
      <c r="R634" s="121"/>
      <c r="S634" s="121"/>
      <c r="T634" s="121"/>
      <c r="U634" s="121"/>
      <c r="V634" s="121"/>
      <c r="W634" s="121"/>
      <c r="X634" s="121"/>
      <c r="Y634" s="121"/>
    </row>
    <row r="635" spans="10:25" ht="15.75" customHeight="1" x14ac:dyDescent="0.35">
      <c r="J635" s="121"/>
      <c r="K635" s="121"/>
      <c r="L635" s="121"/>
      <c r="M635" s="121"/>
      <c r="N635" s="121"/>
      <c r="O635" s="121"/>
      <c r="P635" s="121"/>
      <c r="Q635" s="121"/>
      <c r="R635" s="121"/>
      <c r="S635" s="121"/>
      <c r="T635" s="121"/>
      <c r="U635" s="121"/>
      <c r="V635" s="121"/>
      <c r="W635" s="121"/>
      <c r="X635" s="121"/>
      <c r="Y635" s="121"/>
    </row>
    <row r="636" spans="10:25" ht="15.75" customHeight="1" x14ac:dyDescent="0.35">
      <c r="J636" s="121"/>
      <c r="K636" s="121"/>
      <c r="L636" s="121"/>
      <c r="M636" s="121"/>
      <c r="N636" s="121"/>
      <c r="O636" s="121"/>
      <c r="P636" s="121"/>
      <c r="Q636" s="121"/>
      <c r="R636" s="121"/>
      <c r="S636" s="121"/>
      <c r="T636" s="121"/>
      <c r="U636" s="121"/>
      <c r="V636" s="121"/>
      <c r="W636" s="121"/>
      <c r="X636" s="121"/>
      <c r="Y636" s="121"/>
    </row>
    <row r="637" spans="10:25" ht="15.75" customHeight="1" x14ac:dyDescent="0.35">
      <c r="J637" s="121"/>
      <c r="K637" s="121"/>
      <c r="L637" s="121"/>
      <c r="M637" s="121"/>
      <c r="N637" s="121"/>
      <c r="O637" s="121"/>
      <c r="P637" s="121"/>
      <c r="Q637" s="121"/>
      <c r="R637" s="121"/>
      <c r="S637" s="121"/>
      <c r="T637" s="121"/>
      <c r="U637" s="121"/>
      <c r="V637" s="121"/>
      <c r="W637" s="121"/>
      <c r="X637" s="121"/>
      <c r="Y637" s="121"/>
    </row>
    <row r="638" spans="10:25" ht="15.75" customHeight="1" x14ac:dyDescent="0.35">
      <c r="J638" s="121"/>
      <c r="K638" s="121"/>
      <c r="L638" s="121"/>
      <c r="M638" s="121"/>
      <c r="N638" s="121"/>
      <c r="O638" s="121"/>
      <c r="P638" s="121"/>
      <c r="Q638" s="121"/>
      <c r="R638" s="121"/>
      <c r="S638" s="121"/>
      <c r="T638" s="121"/>
      <c r="U638" s="121"/>
      <c r="V638" s="121"/>
      <c r="W638" s="121"/>
      <c r="X638" s="121"/>
      <c r="Y638" s="121"/>
    </row>
    <row r="639" spans="10:25" ht="15.75" customHeight="1" x14ac:dyDescent="0.35">
      <c r="J639" s="121"/>
      <c r="K639" s="121"/>
      <c r="L639" s="121"/>
      <c r="M639" s="121"/>
      <c r="N639" s="121"/>
      <c r="O639" s="121"/>
      <c r="P639" s="121"/>
      <c r="Q639" s="121"/>
      <c r="R639" s="121"/>
      <c r="S639" s="121"/>
      <c r="T639" s="121"/>
      <c r="U639" s="121"/>
      <c r="V639" s="121"/>
      <c r="W639" s="121"/>
      <c r="X639" s="121"/>
      <c r="Y639" s="121"/>
    </row>
    <row r="640" spans="10:25" ht="15.75" customHeight="1" x14ac:dyDescent="0.35">
      <c r="J640" s="121"/>
      <c r="K640" s="121"/>
      <c r="L640" s="121"/>
      <c r="M640" s="121"/>
      <c r="N640" s="121"/>
      <c r="O640" s="121"/>
      <c r="P640" s="121"/>
      <c r="Q640" s="121"/>
      <c r="R640" s="121"/>
      <c r="S640" s="121"/>
      <c r="T640" s="121"/>
      <c r="U640" s="121"/>
      <c r="V640" s="121"/>
      <c r="W640" s="121"/>
      <c r="X640" s="121"/>
      <c r="Y640" s="121"/>
    </row>
    <row r="641" spans="10:25" ht="15.75" customHeight="1" x14ac:dyDescent="0.35">
      <c r="J641" s="121"/>
      <c r="K641" s="121"/>
      <c r="L641" s="121"/>
      <c r="M641" s="121"/>
      <c r="N641" s="121"/>
      <c r="O641" s="121"/>
      <c r="P641" s="121"/>
      <c r="Q641" s="121"/>
      <c r="R641" s="121"/>
      <c r="S641" s="121"/>
      <c r="T641" s="121"/>
      <c r="U641" s="121"/>
      <c r="V641" s="121"/>
      <c r="W641" s="121"/>
      <c r="X641" s="121"/>
      <c r="Y641" s="121"/>
    </row>
    <row r="642" spans="10:25" ht="15.75" customHeight="1" x14ac:dyDescent="0.35">
      <c r="J642" s="121"/>
      <c r="K642" s="121"/>
      <c r="L642" s="121"/>
      <c r="M642" s="121"/>
      <c r="N642" s="121"/>
      <c r="O642" s="121"/>
      <c r="P642" s="121"/>
      <c r="Q642" s="121"/>
      <c r="R642" s="121"/>
      <c r="S642" s="121"/>
      <c r="T642" s="121"/>
      <c r="U642" s="121"/>
      <c r="V642" s="121"/>
      <c r="W642" s="121"/>
      <c r="X642" s="121"/>
      <c r="Y642" s="121"/>
    </row>
    <row r="643" spans="10:25" ht="15.75" customHeight="1" x14ac:dyDescent="0.35">
      <c r="J643" s="121"/>
      <c r="K643" s="121"/>
      <c r="L643" s="121"/>
      <c r="M643" s="121"/>
      <c r="N643" s="121"/>
      <c r="O643" s="121"/>
      <c r="P643" s="121"/>
      <c r="Q643" s="121"/>
      <c r="R643" s="121"/>
      <c r="S643" s="121"/>
      <c r="T643" s="121"/>
      <c r="U643" s="121"/>
      <c r="V643" s="121"/>
      <c r="W643" s="121"/>
      <c r="X643" s="121"/>
      <c r="Y643" s="121"/>
    </row>
    <row r="644" spans="10:25" ht="15.75" customHeight="1" x14ac:dyDescent="0.35">
      <c r="J644" s="121"/>
      <c r="K644" s="121"/>
      <c r="L644" s="121"/>
      <c r="M644" s="121"/>
      <c r="N644" s="121"/>
      <c r="O644" s="121"/>
      <c r="P644" s="121"/>
      <c r="Q644" s="121"/>
      <c r="R644" s="121"/>
      <c r="S644" s="121"/>
      <c r="T644" s="121"/>
      <c r="U644" s="121"/>
      <c r="V644" s="121"/>
      <c r="W644" s="121"/>
      <c r="X644" s="121"/>
      <c r="Y644" s="121"/>
    </row>
    <row r="645" spans="10:25" ht="15.75" customHeight="1" x14ac:dyDescent="0.35">
      <c r="J645" s="121"/>
      <c r="K645" s="121"/>
      <c r="L645" s="121"/>
      <c r="M645" s="121"/>
      <c r="N645" s="121"/>
      <c r="O645" s="121"/>
      <c r="P645" s="121"/>
      <c r="Q645" s="121"/>
      <c r="R645" s="121"/>
      <c r="S645" s="121"/>
      <c r="T645" s="121"/>
      <c r="U645" s="121"/>
      <c r="V645" s="121"/>
      <c r="W645" s="121"/>
      <c r="X645" s="121"/>
      <c r="Y645" s="121"/>
    </row>
    <row r="646" spans="10:25" ht="15.75" customHeight="1" x14ac:dyDescent="0.35">
      <c r="J646" s="121"/>
      <c r="K646" s="121"/>
      <c r="L646" s="121"/>
      <c r="M646" s="121"/>
      <c r="N646" s="121"/>
      <c r="O646" s="121"/>
      <c r="P646" s="121"/>
      <c r="Q646" s="121"/>
      <c r="R646" s="121"/>
      <c r="S646" s="121"/>
      <c r="T646" s="121"/>
      <c r="U646" s="121"/>
      <c r="V646" s="121"/>
      <c r="W646" s="121"/>
      <c r="X646" s="121"/>
      <c r="Y646" s="121"/>
    </row>
    <row r="647" spans="10:25" ht="15.75" customHeight="1" x14ac:dyDescent="0.35">
      <c r="J647" s="121"/>
      <c r="K647" s="121"/>
      <c r="L647" s="121"/>
      <c r="M647" s="121"/>
      <c r="N647" s="121"/>
      <c r="O647" s="121"/>
      <c r="P647" s="121"/>
      <c r="Q647" s="121"/>
      <c r="R647" s="121"/>
      <c r="S647" s="121"/>
      <c r="T647" s="121"/>
      <c r="U647" s="121"/>
      <c r="V647" s="121"/>
      <c r="W647" s="121"/>
      <c r="X647" s="121"/>
      <c r="Y647" s="121"/>
    </row>
    <row r="648" spans="10:25" ht="15.75" customHeight="1" x14ac:dyDescent="0.35">
      <c r="J648" s="121"/>
      <c r="K648" s="121"/>
      <c r="L648" s="121"/>
      <c r="M648" s="121"/>
      <c r="N648" s="121"/>
      <c r="O648" s="121"/>
      <c r="P648" s="121"/>
      <c r="Q648" s="121"/>
      <c r="R648" s="121"/>
      <c r="S648" s="121"/>
      <c r="T648" s="121"/>
      <c r="U648" s="121"/>
      <c r="V648" s="121"/>
      <c r="W648" s="121"/>
      <c r="X648" s="121"/>
      <c r="Y648" s="121"/>
    </row>
    <row r="649" spans="10:25" ht="15.75" customHeight="1" x14ac:dyDescent="0.35">
      <c r="J649" s="121"/>
      <c r="K649" s="121"/>
      <c r="L649" s="121"/>
      <c r="M649" s="121"/>
      <c r="N649" s="121"/>
      <c r="O649" s="121"/>
      <c r="P649" s="121"/>
      <c r="Q649" s="121"/>
      <c r="R649" s="121"/>
      <c r="S649" s="121"/>
      <c r="T649" s="121"/>
      <c r="U649" s="121"/>
      <c r="V649" s="121"/>
      <c r="W649" s="121"/>
      <c r="X649" s="121"/>
      <c r="Y649" s="121"/>
    </row>
    <row r="650" spans="10:25" ht="15.75" customHeight="1" x14ac:dyDescent="0.35">
      <c r="J650" s="121"/>
      <c r="K650" s="121"/>
      <c r="L650" s="121"/>
      <c r="M650" s="121"/>
      <c r="N650" s="121"/>
      <c r="O650" s="121"/>
      <c r="P650" s="121"/>
      <c r="Q650" s="121"/>
      <c r="R650" s="121"/>
      <c r="S650" s="121"/>
      <c r="T650" s="121"/>
      <c r="U650" s="121"/>
      <c r="V650" s="121"/>
      <c r="W650" s="121"/>
      <c r="X650" s="121"/>
      <c r="Y650" s="121"/>
    </row>
    <row r="651" spans="10:25" ht="15.75" customHeight="1" x14ac:dyDescent="0.35">
      <c r="J651" s="121"/>
      <c r="K651" s="121"/>
      <c r="L651" s="121"/>
      <c r="M651" s="121"/>
      <c r="N651" s="121"/>
      <c r="O651" s="121"/>
      <c r="P651" s="121"/>
      <c r="Q651" s="121"/>
      <c r="R651" s="121"/>
      <c r="S651" s="121"/>
      <c r="T651" s="121"/>
      <c r="U651" s="121"/>
      <c r="V651" s="121"/>
      <c r="W651" s="121"/>
      <c r="X651" s="121"/>
      <c r="Y651" s="121"/>
    </row>
    <row r="652" spans="10:25" ht="15.75" customHeight="1" x14ac:dyDescent="0.35">
      <c r="J652" s="121"/>
      <c r="K652" s="121"/>
      <c r="L652" s="121"/>
      <c r="M652" s="121"/>
      <c r="N652" s="121"/>
      <c r="O652" s="121"/>
      <c r="P652" s="121"/>
      <c r="Q652" s="121"/>
      <c r="R652" s="121"/>
      <c r="S652" s="121"/>
      <c r="T652" s="121"/>
      <c r="U652" s="121"/>
      <c r="V652" s="121"/>
      <c r="W652" s="121"/>
      <c r="X652" s="121"/>
      <c r="Y652" s="121"/>
    </row>
    <row r="653" spans="10:25" ht="15.75" customHeight="1" x14ac:dyDescent="0.35">
      <c r="J653" s="121"/>
      <c r="K653" s="121"/>
      <c r="L653" s="121"/>
      <c r="M653" s="121"/>
      <c r="N653" s="121"/>
      <c r="O653" s="121"/>
      <c r="P653" s="121"/>
      <c r="Q653" s="121"/>
      <c r="R653" s="121"/>
      <c r="S653" s="121"/>
      <c r="T653" s="121"/>
      <c r="U653" s="121"/>
      <c r="V653" s="121"/>
      <c r="W653" s="121"/>
      <c r="X653" s="121"/>
      <c r="Y653" s="121"/>
    </row>
    <row r="654" spans="10:25" ht="15.75" customHeight="1" x14ac:dyDescent="0.35">
      <c r="J654" s="121"/>
      <c r="K654" s="121"/>
      <c r="L654" s="121"/>
      <c r="M654" s="121"/>
      <c r="N654" s="121"/>
      <c r="O654" s="121"/>
      <c r="P654" s="121"/>
      <c r="Q654" s="121"/>
      <c r="R654" s="121"/>
      <c r="S654" s="121"/>
      <c r="T654" s="121"/>
      <c r="U654" s="121"/>
      <c r="V654" s="121"/>
      <c r="W654" s="121"/>
      <c r="X654" s="121"/>
      <c r="Y654" s="121"/>
    </row>
    <row r="655" spans="10:25" ht="15.75" customHeight="1" x14ac:dyDescent="0.35">
      <c r="J655" s="121"/>
      <c r="K655" s="121"/>
      <c r="L655" s="121"/>
      <c r="M655" s="121"/>
      <c r="N655" s="121"/>
      <c r="O655" s="121"/>
      <c r="P655" s="121"/>
      <c r="Q655" s="121"/>
      <c r="R655" s="121"/>
      <c r="S655" s="121"/>
      <c r="T655" s="121"/>
      <c r="U655" s="121"/>
      <c r="V655" s="121"/>
      <c r="W655" s="121"/>
      <c r="X655" s="121"/>
      <c r="Y655" s="121"/>
    </row>
    <row r="656" spans="10:25" ht="15.75" customHeight="1" x14ac:dyDescent="0.35">
      <c r="J656" s="121"/>
      <c r="K656" s="121"/>
      <c r="L656" s="121"/>
      <c r="M656" s="121"/>
      <c r="N656" s="121"/>
      <c r="O656" s="121"/>
      <c r="P656" s="121"/>
      <c r="Q656" s="121"/>
      <c r="R656" s="121"/>
      <c r="S656" s="121"/>
      <c r="T656" s="121"/>
      <c r="U656" s="121"/>
      <c r="V656" s="121"/>
      <c r="W656" s="121"/>
      <c r="X656" s="121"/>
      <c r="Y656" s="121"/>
    </row>
    <row r="657" spans="10:25" ht="15.75" customHeight="1" x14ac:dyDescent="0.35">
      <c r="J657" s="121"/>
      <c r="K657" s="121"/>
      <c r="L657" s="121"/>
      <c r="M657" s="121"/>
      <c r="N657" s="121"/>
      <c r="O657" s="121"/>
      <c r="P657" s="121"/>
      <c r="Q657" s="121"/>
      <c r="R657" s="121"/>
      <c r="S657" s="121"/>
      <c r="T657" s="121"/>
      <c r="U657" s="121"/>
      <c r="V657" s="121"/>
      <c r="W657" s="121"/>
      <c r="X657" s="121"/>
      <c r="Y657" s="121"/>
    </row>
    <row r="658" spans="10:25" ht="15.75" customHeight="1" x14ac:dyDescent="0.35">
      <c r="J658" s="121"/>
      <c r="K658" s="121"/>
      <c r="L658" s="121"/>
      <c r="M658" s="121"/>
      <c r="N658" s="121"/>
      <c r="O658" s="121"/>
      <c r="P658" s="121"/>
      <c r="Q658" s="121"/>
      <c r="R658" s="121"/>
      <c r="S658" s="121"/>
      <c r="T658" s="121"/>
      <c r="U658" s="121"/>
      <c r="V658" s="121"/>
      <c r="W658" s="121"/>
      <c r="X658" s="121"/>
      <c r="Y658" s="121"/>
    </row>
    <row r="659" spans="10:25" ht="15.75" customHeight="1" x14ac:dyDescent="0.35">
      <c r="J659" s="121"/>
      <c r="K659" s="121"/>
      <c r="L659" s="121"/>
      <c r="M659" s="121"/>
      <c r="N659" s="121"/>
      <c r="O659" s="121"/>
      <c r="P659" s="121"/>
      <c r="Q659" s="121"/>
      <c r="R659" s="121"/>
      <c r="S659" s="121"/>
      <c r="T659" s="121"/>
      <c r="U659" s="121"/>
      <c r="V659" s="121"/>
      <c r="W659" s="121"/>
      <c r="X659" s="121"/>
      <c r="Y659" s="121"/>
    </row>
    <row r="660" spans="10:25" ht="15.75" customHeight="1" x14ac:dyDescent="0.35">
      <c r="J660" s="121"/>
      <c r="K660" s="121"/>
      <c r="L660" s="121"/>
      <c r="M660" s="121"/>
      <c r="N660" s="121"/>
      <c r="O660" s="121"/>
      <c r="P660" s="121"/>
      <c r="Q660" s="121"/>
      <c r="R660" s="121"/>
      <c r="S660" s="121"/>
      <c r="T660" s="121"/>
      <c r="U660" s="121"/>
      <c r="V660" s="121"/>
      <c r="W660" s="121"/>
      <c r="X660" s="121"/>
      <c r="Y660" s="121"/>
    </row>
    <row r="661" spans="10:25" ht="15.75" customHeight="1" x14ac:dyDescent="0.35">
      <c r="J661" s="121"/>
      <c r="K661" s="121"/>
      <c r="L661" s="121"/>
      <c r="M661" s="121"/>
      <c r="N661" s="121"/>
      <c r="O661" s="121"/>
      <c r="P661" s="121"/>
      <c r="Q661" s="121"/>
      <c r="R661" s="121"/>
      <c r="S661" s="121"/>
      <c r="T661" s="121"/>
      <c r="U661" s="121"/>
      <c r="V661" s="121"/>
      <c r="W661" s="121"/>
      <c r="X661" s="121"/>
      <c r="Y661" s="121"/>
    </row>
    <row r="662" spans="10:25" ht="15.75" customHeight="1" x14ac:dyDescent="0.35">
      <c r="J662" s="121"/>
      <c r="K662" s="121"/>
      <c r="L662" s="121"/>
      <c r="M662" s="121"/>
      <c r="N662" s="121"/>
      <c r="O662" s="121"/>
      <c r="P662" s="121"/>
      <c r="Q662" s="121"/>
      <c r="R662" s="121"/>
      <c r="S662" s="121"/>
      <c r="T662" s="121"/>
      <c r="U662" s="121"/>
      <c r="V662" s="121"/>
      <c r="W662" s="121"/>
      <c r="X662" s="121"/>
      <c r="Y662" s="121"/>
    </row>
    <row r="663" spans="10:25" ht="15.75" customHeight="1" x14ac:dyDescent="0.35">
      <c r="J663" s="121"/>
      <c r="K663" s="121"/>
      <c r="L663" s="121"/>
      <c r="M663" s="121"/>
      <c r="N663" s="121"/>
      <c r="O663" s="121"/>
      <c r="P663" s="121"/>
      <c r="Q663" s="121"/>
      <c r="R663" s="121"/>
      <c r="S663" s="121"/>
      <c r="T663" s="121"/>
      <c r="U663" s="121"/>
      <c r="V663" s="121"/>
      <c r="W663" s="121"/>
      <c r="X663" s="121"/>
      <c r="Y663" s="121"/>
    </row>
    <row r="664" spans="10:25" ht="15.75" customHeight="1" x14ac:dyDescent="0.35">
      <c r="J664" s="121"/>
      <c r="K664" s="121"/>
      <c r="L664" s="121"/>
      <c r="M664" s="121"/>
      <c r="N664" s="121"/>
      <c r="O664" s="121"/>
      <c r="P664" s="121"/>
      <c r="Q664" s="121"/>
      <c r="R664" s="121"/>
      <c r="S664" s="121"/>
      <c r="T664" s="121"/>
      <c r="U664" s="121"/>
      <c r="V664" s="121"/>
      <c r="W664" s="121"/>
      <c r="X664" s="121"/>
      <c r="Y664" s="121"/>
    </row>
    <row r="665" spans="10:25" ht="15.75" customHeight="1" x14ac:dyDescent="0.35">
      <c r="J665" s="121"/>
      <c r="K665" s="121"/>
      <c r="L665" s="121"/>
      <c r="M665" s="121"/>
      <c r="N665" s="121"/>
      <c r="O665" s="121"/>
      <c r="P665" s="121"/>
      <c r="Q665" s="121"/>
      <c r="R665" s="121"/>
      <c r="S665" s="121"/>
      <c r="T665" s="121"/>
      <c r="U665" s="121"/>
      <c r="V665" s="121"/>
      <c r="W665" s="121"/>
      <c r="X665" s="121"/>
      <c r="Y665" s="121"/>
    </row>
    <row r="666" spans="10:25" ht="15.75" customHeight="1" x14ac:dyDescent="0.35">
      <c r="J666" s="121"/>
      <c r="K666" s="121"/>
      <c r="L666" s="121"/>
      <c r="M666" s="121"/>
      <c r="N666" s="121"/>
      <c r="O666" s="121"/>
      <c r="P666" s="121"/>
      <c r="Q666" s="121"/>
      <c r="R666" s="121"/>
      <c r="S666" s="121"/>
      <c r="T666" s="121"/>
      <c r="U666" s="121"/>
      <c r="V666" s="121"/>
      <c r="W666" s="121"/>
      <c r="X666" s="121"/>
      <c r="Y666" s="121"/>
    </row>
    <row r="667" spans="10:25" ht="15.75" customHeight="1" x14ac:dyDescent="0.35">
      <c r="J667" s="121"/>
      <c r="K667" s="121"/>
      <c r="L667" s="121"/>
      <c r="M667" s="121"/>
      <c r="N667" s="121"/>
      <c r="O667" s="121"/>
      <c r="P667" s="121"/>
      <c r="Q667" s="121"/>
      <c r="R667" s="121"/>
      <c r="S667" s="121"/>
      <c r="T667" s="121"/>
      <c r="U667" s="121"/>
      <c r="V667" s="121"/>
      <c r="W667" s="121"/>
      <c r="X667" s="121"/>
      <c r="Y667" s="121"/>
    </row>
    <row r="668" spans="10:25" ht="15.75" customHeight="1" x14ac:dyDescent="0.35">
      <c r="J668" s="121"/>
      <c r="K668" s="121"/>
      <c r="L668" s="121"/>
      <c r="M668" s="121"/>
      <c r="N668" s="121"/>
      <c r="O668" s="121"/>
      <c r="P668" s="121"/>
      <c r="Q668" s="121"/>
      <c r="R668" s="121"/>
      <c r="S668" s="121"/>
      <c r="T668" s="121"/>
      <c r="U668" s="121"/>
      <c r="V668" s="121"/>
      <c r="W668" s="121"/>
      <c r="X668" s="121"/>
      <c r="Y668" s="121"/>
    </row>
    <row r="669" spans="10:25" ht="15.75" customHeight="1" x14ac:dyDescent="0.35">
      <c r="J669" s="121"/>
      <c r="K669" s="121"/>
      <c r="L669" s="121"/>
      <c r="M669" s="121"/>
      <c r="N669" s="121"/>
      <c r="O669" s="121"/>
      <c r="P669" s="121"/>
      <c r="Q669" s="121"/>
      <c r="R669" s="121"/>
      <c r="S669" s="121"/>
      <c r="T669" s="121"/>
      <c r="U669" s="121"/>
      <c r="V669" s="121"/>
      <c r="W669" s="121"/>
      <c r="X669" s="121"/>
      <c r="Y669" s="121"/>
    </row>
    <row r="670" spans="10:25" ht="15.75" customHeight="1" x14ac:dyDescent="0.35">
      <c r="J670" s="121"/>
      <c r="K670" s="121"/>
      <c r="L670" s="121"/>
      <c r="M670" s="121"/>
      <c r="N670" s="121"/>
      <c r="O670" s="121"/>
      <c r="P670" s="121"/>
      <c r="Q670" s="121"/>
      <c r="R670" s="121"/>
      <c r="S670" s="121"/>
      <c r="T670" s="121"/>
      <c r="U670" s="121"/>
      <c r="V670" s="121"/>
      <c r="W670" s="121"/>
      <c r="X670" s="121"/>
      <c r="Y670" s="121"/>
    </row>
    <row r="671" spans="10:25" ht="15.75" customHeight="1" x14ac:dyDescent="0.35">
      <c r="J671" s="121"/>
      <c r="K671" s="121"/>
      <c r="L671" s="121"/>
      <c r="M671" s="121"/>
      <c r="N671" s="121"/>
      <c r="O671" s="121"/>
      <c r="P671" s="121"/>
      <c r="Q671" s="121"/>
      <c r="R671" s="121"/>
      <c r="S671" s="121"/>
      <c r="T671" s="121"/>
      <c r="U671" s="121"/>
      <c r="V671" s="121"/>
      <c r="W671" s="121"/>
      <c r="X671" s="121"/>
      <c r="Y671" s="121"/>
    </row>
    <row r="672" spans="10:25" ht="15.75" customHeight="1" x14ac:dyDescent="0.35">
      <c r="J672" s="121"/>
      <c r="K672" s="121"/>
      <c r="L672" s="121"/>
      <c r="M672" s="121"/>
      <c r="N672" s="121"/>
      <c r="O672" s="121"/>
      <c r="P672" s="121"/>
      <c r="Q672" s="121"/>
      <c r="R672" s="121"/>
      <c r="S672" s="121"/>
      <c r="T672" s="121"/>
      <c r="U672" s="121"/>
      <c r="V672" s="121"/>
      <c r="W672" s="121"/>
      <c r="X672" s="121"/>
      <c r="Y672" s="121"/>
    </row>
    <row r="673" spans="10:25" ht="15.75" customHeight="1" x14ac:dyDescent="0.35">
      <c r="J673" s="121"/>
      <c r="K673" s="121"/>
      <c r="L673" s="121"/>
      <c r="M673" s="121"/>
      <c r="N673" s="121"/>
      <c r="O673" s="121"/>
      <c r="P673" s="121"/>
      <c r="Q673" s="121"/>
      <c r="R673" s="121"/>
      <c r="S673" s="121"/>
      <c r="T673" s="121"/>
      <c r="U673" s="121"/>
      <c r="V673" s="121"/>
      <c r="W673" s="121"/>
      <c r="X673" s="121"/>
      <c r="Y673" s="121"/>
    </row>
    <row r="674" spans="10:25" ht="15.75" customHeight="1" x14ac:dyDescent="0.35">
      <c r="J674" s="121"/>
      <c r="K674" s="121"/>
      <c r="L674" s="121"/>
      <c r="M674" s="121"/>
      <c r="N674" s="121"/>
      <c r="O674" s="121"/>
      <c r="P674" s="121"/>
      <c r="Q674" s="121"/>
      <c r="R674" s="121"/>
      <c r="S674" s="121"/>
      <c r="T674" s="121"/>
      <c r="U674" s="121"/>
      <c r="V674" s="121"/>
      <c r="W674" s="121"/>
      <c r="X674" s="121"/>
      <c r="Y674" s="121"/>
    </row>
    <row r="675" spans="10:25" ht="15.75" customHeight="1" x14ac:dyDescent="0.35">
      <c r="J675" s="121"/>
      <c r="K675" s="121"/>
      <c r="L675" s="121"/>
      <c r="M675" s="121"/>
      <c r="N675" s="121"/>
      <c r="O675" s="121"/>
      <c r="P675" s="121"/>
      <c r="Q675" s="121"/>
      <c r="R675" s="121"/>
      <c r="S675" s="121"/>
      <c r="T675" s="121"/>
      <c r="U675" s="121"/>
      <c r="V675" s="121"/>
      <c r="W675" s="121"/>
      <c r="X675" s="121"/>
      <c r="Y675" s="121"/>
    </row>
    <row r="676" spans="10:25" ht="15.75" customHeight="1" x14ac:dyDescent="0.35">
      <c r="J676" s="121"/>
      <c r="K676" s="121"/>
      <c r="L676" s="121"/>
      <c r="M676" s="121"/>
      <c r="N676" s="121"/>
      <c r="O676" s="121"/>
      <c r="P676" s="121"/>
      <c r="Q676" s="121"/>
      <c r="R676" s="121"/>
      <c r="S676" s="121"/>
      <c r="T676" s="121"/>
      <c r="U676" s="121"/>
      <c r="V676" s="121"/>
      <c r="W676" s="121"/>
      <c r="X676" s="121"/>
      <c r="Y676" s="121"/>
    </row>
    <row r="677" spans="10:25" ht="15.75" customHeight="1" x14ac:dyDescent="0.35">
      <c r="J677" s="121"/>
      <c r="K677" s="121"/>
      <c r="L677" s="121"/>
      <c r="M677" s="121"/>
      <c r="N677" s="121"/>
      <c r="O677" s="121"/>
      <c r="P677" s="121"/>
      <c r="Q677" s="121"/>
      <c r="R677" s="121"/>
      <c r="S677" s="121"/>
      <c r="T677" s="121"/>
      <c r="U677" s="121"/>
      <c r="V677" s="121"/>
      <c r="W677" s="121"/>
      <c r="X677" s="121"/>
      <c r="Y677" s="121"/>
    </row>
    <row r="678" spans="10:25" ht="15.75" customHeight="1" x14ac:dyDescent="0.35">
      <c r="J678" s="121"/>
      <c r="K678" s="121"/>
      <c r="L678" s="121"/>
      <c r="M678" s="121"/>
      <c r="N678" s="121"/>
      <c r="O678" s="121"/>
      <c r="P678" s="121"/>
      <c r="Q678" s="121"/>
      <c r="R678" s="121"/>
      <c r="S678" s="121"/>
      <c r="T678" s="121"/>
      <c r="U678" s="121"/>
      <c r="V678" s="121"/>
      <c r="W678" s="121"/>
      <c r="X678" s="121"/>
      <c r="Y678" s="121"/>
    </row>
    <row r="679" spans="10:25" ht="15.75" customHeight="1" x14ac:dyDescent="0.35">
      <c r="J679" s="121"/>
      <c r="K679" s="121"/>
      <c r="L679" s="121"/>
      <c r="M679" s="121"/>
      <c r="N679" s="121"/>
      <c r="O679" s="121"/>
      <c r="P679" s="121"/>
      <c r="Q679" s="121"/>
      <c r="R679" s="121"/>
      <c r="S679" s="121"/>
      <c r="T679" s="121"/>
      <c r="U679" s="121"/>
      <c r="V679" s="121"/>
      <c r="W679" s="121"/>
      <c r="X679" s="121"/>
      <c r="Y679" s="121"/>
    </row>
    <row r="680" spans="10:25" ht="15.75" customHeight="1" x14ac:dyDescent="0.35">
      <c r="J680" s="121"/>
      <c r="K680" s="121"/>
      <c r="L680" s="121"/>
      <c r="M680" s="121"/>
      <c r="N680" s="121"/>
      <c r="O680" s="121"/>
      <c r="P680" s="121"/>
      <c r="Q680" s="121"/>
      <c r="R680" s="121"/>
      <c r="S680" s="121"/>
      <c r="T680" s="121"/>
      <c r="U680" s="121"/>
      <c r="V680" s="121"/>
      <c r="W680" s="121"/>
      <c r="X680" s="121"/>
      <c r="Y680" s="121"/>
    </row>
    <row r="681" spans="10:25" ht="15.75" customHeight="1" x14ac:dyDescent="0.35">
      <c r="J681" s="121"/>
      <c r="K681" s="121"/>
      <c r="L681" s="121"/>
      <c r="M681" s="121"/>
      <c r="N681" s="121"/>
      <c r="O681" s="121"/>
      <c r="P681" s="121"/>
      <c r="Q681" s="121"/>
      <c r="R681" s="121"/>
      <c r="S681" s="121"/>
      <c r="T681" s="121"/>
      <c r="U681" s="121"/>
      <c r="V681" s="121"/>
      <c r="W681" s="121"/>
      <c r="X681" s="121"/>
      <c r="Y681" s="121"/>
    </row>
    <row r="682" spans="10:25" ht="15.75" customHeight="1" x14ac:dyDescent="0.35">
      <c r="J682" s="121"/>
      <c r="K682" s="121"/>
      <c r="L682" s="121"/>
      <c r="M682" s="121"/>
      <c r="N682" s="121"/>
      <c r="O682" s="121"/>
      <c r="P682" s="121"/>
      <c r="Q682" s="121"/>
      <c r="R682" s="121"/>
      <c r="S682" s="121"/>
      <c r="T682" s="121"/>
      <c r="U682" s="121"/>
      <c r="V682" s="121"/>
      <c r="W682" s="121"/>
      <c r="X682" s="121"/>
      <c r="Y682" s="121"/>
    </row>
    <row r="683" spans="10:25" ht="15.75" customHeight="1" x14ac:dyDescent="0.35">
      <c r="J683" s="121"/>
      <c r="K683" s="121"/>
      <c r="L683" s="121"/>
      <c r="M683" s="121"/>
      <c r="N683" s="121"/>
      <c r="O683" s="121"/>
      <c r="P683" s="121"/>
      <c r="Q683" s="121"/>
      <c r="R683" s="121"/>
      <c r="S683" s="121"/>
      <c r="T683" s="121"/>
      <c r="U683" s="121"/>
      <c r="V683" s="121"/>
      <c r="W683" s="121"/>
      <c r="X683" s="121"/>
      <c r="Y683" s="121"/>
    </row>
    <row r="684" spans="10:25" ht="15.75" customHeight="1" x14ac:dyDescent="0.35">
      <c r="J684" s="121"/>
      <c r="K684" s="121"/>
      <c r="L684" s="121"/>
      <c r="M684" s="121"/>
      <c r="N684" s="121"/>
      <c r="O684" s="121"/>
      <c r="P684" s="121"/>
      <c r="Q684" s="121"/>
      <c r="R684" s="121"/>
      <c r="S684" s="121"/>
      <c r="T684" s="121"/>
      <c r="U684" s="121"/>
      <c r="V684" s="121"/>
      <c r="W684" s="121"/>
      <c r="X684" s="121"/>
      <c r="Y684" s="121"/>
    </row>
    <row r="685" spans="10:25" ht="15.75" customHeight="1" x14ac:dyDescent="0.35">
      <c r="J685" s="121"/>
      <c r="K685" s="121"/>
      <c r="L685" s="121"/>
      <c r="M685" s="121"/>
      <c r="N685" s="121"/>
      <c r="O685" s="121"/>
      <c r="P685" s="121"/>
      <c r="Q685" s="121"/>
      <c r="R685" s="121"/>
      <c r="S685" s="121"/>
      <c r="T685" s="121"/>
      <c r="U685" s="121"/>
      <c r="V685" s="121"/>
      <c r="W685" s="121"/>
      <c r="X685" s="121"/>
      <c r="Y685" s="121"/>
    </row>
    <row r="686" spans="10:25" ht="15.75" customHeight="1" x14ac:dyDescent="0.35">
      <c r="J686" s="121"/>
      <c r="K686" s="121"/>
      <c r="L686" s="121"/>
      <c r="M686" s="121"/>
      <c r="N686" s="121"/>
      <c r="O686" s="121"/>
      <c r="P686" s="121"/>
      <c r="Q686" s="121"/>
      <c r="R686" s="121"/>
      <c r="S686" s="121"/>
      <c r="T686" s="121"/>
      <c r="U686" s="121"/>
      <c r="V686" s="121"/>
      <c r="W686" s="121"/>
      <c r="X686" s="121"/>
      <c r="Y686" s="121"/>
    </row>
    <row r="687" spans="10:25" ht="15.75" customHeight="1" x14ac:dyDescent="0.35">
      <c r="J687" s="121"/>
      <c r="K687" s="121"/>
      <c r="L687" s="121"/>
      <c r="M687" s="121"/>
      <c r="N687" s="121"/>
      <c r="O687" s="121"/>
      <c r="P687" s="121"/>
      <c r="Q687" s="121"/>
      <c r="R687" s="121"/>
      <c r="S687" s="121"/>
      <c r="T687" s="121"/>
      <c r="U687" s="121"/>
      <c r="V687" s="121"/>
      <c r="W687" s="121"/>
      <c r="X687" s="121"/>
      <c r="Y687" s="121"/>
    </row>
    <row r="688" spans="10:25" ht="15.75" customHeight="1" x14ac:dyDescent="0.35">
      <c r="J688" s="121"/>
      <c r="K688" s="121"/>
      <c r="L688" s="121"/>
      <c r="M688" s="121"/>
      <c r="N688" s="121"/>
      <c r="O688" s="121"/>
      <c r="P688" s="121"/>
      <c r="Q688" s="121"/>
      <c r="R688" s="121"/>
      <c r="S688" s="121"/>
      <c r="T688" s="121"/>
      <c r="U688" s="121"/>
      <c r="V688" s="121"/>
      <c r="W688" s="121"/>
      <c r="X688" s="121"/>
      <c r="Y688" s="121"/>
    </row>
    <row r="689" spans="10:25" ht="15.75" customHeight="1" x14ac:dyDescent="0.35">
      <c r="J689" s="121"/>
      <c r="K689" s="121"/>
      <c r="L689" s="121"/>
      <c r="M689" s="121"/>
      <c r="N689" s="121"/>
      <c r="O689" s="121"/>
      <c r="P689" s="121"/>
      <c r="Q689" s="121"/>
      <c r="R689" s="121"/>
      <c r="S689" s="121"/>
      <c r="T689" s="121"/>
      <c r="U689" s="121"/>
      <c r="V689" s="121"/>
      <c r="W689" s="121"/>
      <c r="X689" s="121"/>
      <c r="Y689" s="121"/>
    </row>
    <row r="690" spans="10:25" ht="15.75" customHeight="1" x14ac:dyDescent="0.35">
      <c r="J690" s="121"/>
      <c r="K690" s="121"/>
      <c r="L690" s="121"/>
      <c r="M690" s="121"/>
      <c r="N690" s="121"/>
      <c r="O690" s="121"/>
      <c r="P690" s="121"/>
      <c r="Q690" s="121"/>
      <c r="R690" s="121"/>
      <c r="S690" s="121"/>
      <c r="T690" s="121"/>
      <c r="U690" s="121"/>
      <c r="V690" s="121"/>
      <c r="W690" s="121"/>
      <c r="X690" s="121"/>
      <c r="Y690" s="121"/>
    </row>
    <row r="691" spans="10:25" ht="15.75" customHeight="1" x14ac:dyDescent="0.35">
      <c r="J691" s="121"/>
      <c r="K691" s="121"/>
      <c r="L691" s="121"/>
      <c r="M691" s="121"/>
      <c r="N691" s="121"/>
      <c r="O691" s="121"/>
      <c r="P691" s="121"/>
      <c r="Q691" s="121"/>
      <c r="R691" s="121"/>
      <c r="S691" s="121"/>
      <c r="T691" s="121"/>
      <c r="U691" s="121"/>
      <c r="V691" s="121"/>
      <c r="W691" s="121"/>
      <c r="X691" s="121"/>
      <c r="Y691" s="121"/>
    </row>
    <row r="692" spans="10:25" ht="15.75" customHeight="1" x14ac:dyDescent="0.35">
      <c r="J692" s="121"/>
      <c r="K692" s="121"/>
      <c r="L692" s="121"/>
      <c r="M692" s="121"/>
      <c r="N692" s="121"/>
      <c r="O692" s="121"/>
      <c r="P692" s="121"/>
      <c r="Q692" s="121"/>
      <c r="R692" s="121"/>
      <c r="S692" s="121"/>
      <c r="T692" s="121"/>
      <c r="U692" s="121"/>
      <c r="V692" s="121"/>
      <c r="W692" s="121"/>
      <c r="X692" s="121"/>
      <c r="Y692" s="121"/>
    </row>
    <row r="693" spans="10:25" ht="15.75" customHeight="1" x14ac:dyDescent="0.35">
      <c r="J693" s="121"/>
      <c r="K693" s="121"/>
      <c r="L693" s="121"/>
      <c r="M693" s="121"/>
      <c r="N693" s="121"/>
      <c r="O693" s="121"/>
      <c r="P693" s="121"/>
      <c r="Q693" s="121"/>
      <c r="R693" s="121"/>
      <c r="S693" s="121"/>
      <c r="T693" s="121"/>
      <c r="U693" s="121"/>
      <c r="V693" s="121"/>
      <c r="W693" s="121"/>
      <c r="X693" s="121"/>
      <c r="Y693" s="121"/>
    </row>
    <row r="694" spans="10:25" ht="15.75" customHeight="1" x14ac:dyDescent="0.35">
      <c r="J694" s="121"/>
      <c r="K694" s="121"/>
      <c r="L694" s="121"/>
      <c r="M694" s="121"/>
      <c r="N694" s="121"/>
      <c r="O694" s="121"/>
      <c r="P694" s="121"/>
      <c r="Q694" s="121"/>
      <c r="R694" s="121"/>
      <c r="S694" s="121"/>
      <c r="T694" s="121"/>
      <c r="U694" s="121"/>
      <c r="V694" s="121"/>
      <c r="W694" s="121"/>
      <c r="X694" s="121"/>
      <c r="Y694" s="121"/>
    </row>
    <row r="695" spans="10:25" ht="15.75" customHeight="1" x14ac:dyDescent="0.35">
      <c r="J695" s="121"/>
      <c r="K695" s="121"/>
      <c r="L695" s="121"/>
      <c r="M695" s="121"/>
      <c r="N695" s="121"/>
      <c r="O695" s="121"/>
      <c r="P695" s="121"/>
      <c r="Q695" s="121"/>
      <c r="R695" s="121"/>
      <c r="S695" s="121"/>
      <c r="T695" s="121"/>
      <c r="U695" s="121"/>
      <c r="V695" s="121"/>
      <c r="W695" s="121"/>
      <c r="X695" s="121"/>
      <c r="Y695" s="121"/>
    </row>
    <row r="696" spans="10:25" ht="15.75" customHeight="1" x14ac:dyDescent="0.35">
      <c r="J696" s="121"/>
      <c r="K696" s="121"/>
      <c r="L696" s="121"/>
      <c r="M696" s="121"/>
      <c r="N696" s="121"/>
      <c r="O696" s="121"/>
      <c r="P696" s="121"/>
      <c r="Q696" s="121"/>
      <c r="R696" s="121"/>
      <c r="S696" s="121"/>
      <c r="T696" s="121"/>
      <c r="U696" s="121"/>
      <c r="V696" s="121"/>
      <c r="W696" s="121"/>
      <c r="X696" s="121"/>
      <c r="Y696" s="121"/>
    </row>
    <row r="697" spans="10:25" ht="15.75" customHeight="1" x14ac:dyDescent="0.35">
      <c r="J697" s="121"/>
      <c r="K697" s="121"/>
      <c r="L697" s="121"/>
      <c r="M697" s="121"/>
      <c r="N697" s="121"/>
      <c r="O697" s="121"/>
      <c r="P697" s="121"/>
      <c r="Q697" s="121"/>
      <c r="R697" s="121"/>
      <c r="S697" s="121"/>
      <c r="T697" s="121"/>
      <c r="U697" s="121"/>
      <c r="V697" s="121"/>
      <c r="W697" s="121"/>
      <c r="X697" s="121"/>
      <c r="Y697" s="121"/>
    </row>
    <row r="698" spans="10:25" ht="15.75" customHeight="1" x14ac:dyDescent="0.35">
      <c r="J698" s="121"/>
      <c r="K698" s="121"/>
      <c r="L698" s="121"/>
      <c r="M698" s="121"/>
      <c r="N698" s="121"/>
      <c r="O698" s="121"/>
      <c r="P698" s="121"/>
      <c r="Q698" s="121"/>
      <c r="R698" s="121"/>
      <c r="S698" s="121"/>
      <c r="T698" s="121"/>
      <c r="U698" s="121"/>
      <c r="V698" s="121"/>
      <c r="W698" s="121"/>
      <c r="X698" s="121"/>
      <c r="Y698" s="121"/>
    </row>
    <row r="699" spans="10:25" ht="15.75" customHeight="1" x14ac:dyDescent="0.35">
      <c r="J699" s="121"/>
      <c r="K699" s="121"/>
      <c r="L699" s="121"/>
      <c r="M699" s="121"/>
      <c r="N699" s="121"/>
      <c r="O699" s="121"/>
      <c r="P699" s="121"/>
      <c r="Q699" s="121"/>
      <c r="R699" s="121"/>
      <c r="S699" s="121"/>
      <c r="T699" s="121"/>
      <c r="U699" s="121"/>
      <c r="V699" s="121"/>
      <c r="W699" s="121"/>
      <c r="X699" s="121"/>
      <c r="Y699" s="121"/>
    </row>
    <row r="700" spans="10:25" ht="15.75" customHeight="1" x14ac:dyDescent="0.35">
      <c r="J700" s="121"/>
      <c r="K700" s="121"/>
      <c r="L700" s="121"/>
      <c r="M700" s="121"/>
      <c r="N700" s="121"/>
      <c r="O700" s="121"/>
      <c r="P700" s="121"/>
      <c r="Q700" s="121"/>
      <c r="R700" s="121"/>
      <c r="S700" s="121"/>
      <c r="T700" s="121"/>
      <c r="U700" s="121"/>
      <c r="V700" s="121"/>
      <c r="W700" s="121"/>
      <c r="X700" s="121"/>
      <c r="Y700" s="121"/>
    </row>
    <row r="701" spans="10:25" ht="15.75" customHeight="1" x14ac:dyDescent="0.35">
      <c r="J701" s="121"/>
      <c r="K701" s="121"/>
      <c r="L701" s="121"/>
      <c r="M701" s="121"/>
      <c r="N701" s="121"/>
      <c r="O701" s="121"/>
      <c r="P701" s="121"/>
      <c r="Q701" s="121"/>
      <c r="R701" s="121"/>
      <c r="S701" s="121"/>
      <c r="T701" s="121"/>
      <c r="U701" s="121"/>
      <c r="V701" s="121"/>
      <c r="W701" s="121"/>
      <c r="X701" s="121"/>
      <c r="Y701" s="121"/>
    </row>
    <row r="702" spans="10:25" ht="15.75" customHeight="1" x14ac:dyDescent="0.35">
      <c r="J702" s="121"/>
      <c r="K702" s="121"/>
      <c r="L702" s="121"/>
      <c r="M702" s="121"/>
      <c r="N702" s="121"/>
      <c r="O702" s="121"/>
      <c r="P702" s="121"/>
      <c r="Q702" s="121"/>
      <c r="R702" s="121"/>
      <c r="S702" s="121"/>
      <c r="T702" s="121"/>
      <c r="U702" s="121"/>
      <c r="V702" s="121"/>
      <c r="W702" s="121"/>
      <c r="X702" s="121"/>
      <c r="Y702" s="121"/>
    </row>
    <row r="703" spans="10:25" ht="15.75" customHeight="1" x14ac:dyDescent="0.35">
      <c r="J703" s="121"/>
      <c r="K703" s="121"/>
      <c r="L703" s="121"/>
      <c r="M703" s="121"/>
      <c r="N703" s="121"/>
      <c r="O703" s="121"/>
      <c r="P703" s="121"/>
      <c r="Q703" s="121"/>
      <c r="R703" s="121"/>
      <c r="S703" s="121"/>
      <c r="T703" s="121"/>
      <c r="U703" s="121"/>
      <c r="V703" s="121"/>
      <c r="W703" s="121"/>
      <c r="X703" s="121"/>
      <c r="Y703" s="121"/>
    </row>
    <row r="704" spans="10:25" ht="15.75" customHeight="1" x14ac:dyDescent="0.35">
      <c r="J704" s="121"/>
      <c r="K704" s="121"/>
      <c r="L704" s="121"/>
      <c r="M704" s="121"/>
      <c r="N704" s="121"/>
      <c r="O704" s="121"/>
      <c r="P704" s="121"/>
      <c r="Q704" s="121"/>
      <c r="R704" s="121"/>
      <c r="S704" s="121"/>
      <c r="T704" s="121"/>
      <c r="U704" s="121"/>
      <c r="V704" s="121"/>
      <c r="W704" s="121"/>
      <c r="X704" s="121"/>
      <c r="Y704" s="121"/>
    </row>
    <row r="705" spans="10:25" ht="15.75" customHeight="1" x14ac:dyDescent="0.35">
      <c r="J705" s="121"/>
      <c r="K705" s="121"/>
      <c r="L705" s="121"/>
      <c r="M705" s="121"/>
      <c r="N705" s="121"/>
      <c r="O705" s="121"/>
      <c r="P705" s="121"/>
      <c r="Q705" s="121"/>
      <c r="R705" s="121"/>
      <c r="S705" s="121"/>
      <c r="T705" s="121"/>
      <c r="U705" s="121"/>
      <c r="V705" s="121"/>
      <c r="W705" s="121"/>
      <c r="X705" s="121"/>
      <c r="Y705" s="121"/>
    </row>
    <row r="706" spans="10:25" ht="15.75" customHeight="1" x14ac:dyDescent="0.35">
      <c r="J706" s="121"/>
      <c r="K706" s="121"/>
      <c r="L706" s="121"/>
      <c r="M706" s="121"/>
      <c r="N706" s="121"/>
      <c r="O706" s="121"/>
      <c r="P706" s="121"/>
      <c r="Q706" s="121"/>
      <c r="R706" s="121"/>
      <c r="S706" s="121"/>
      <c r="T706" s="121"/>
      <c r="U706" s="121"/>
      <c r="V706" s="121"/>
      <c r="W706" s="121"/>
      <c r="X706" s="121"/>
      <c r="Y706" s="121"/>
    </row>
    <row r="707" spans="10:25" ht="15.75" customHeight="1" x14ac:dyDescent="0.35">
      <c r="J707" s="121"/>
      <c r="K707" s="121"/>
      <c r="L707" s="121"/>
      <c r="M707" s="121"/>
      <c r="N707" s="121"/>
      <c r="O707" s="121"/>
      <c r="P707" s="121"/>
      <c r="Q707" s="121"/>
      <c r="R707" s="121"/>
      <c r="S707" s="121"/>
      <c r="T707" s="121"/>
      <c r="U707" s="121"/>
      <c r="V707" s="121"/>
      <c r="W707" s="121"/>
      <c r="X707" s="121"/>
      <c r="Y707" s="121"/>
    </row>
    <row r="708" spans="10:25" ht="15.75" customHeight="1" x14ac:dyDescent="0.35">
      <c r="J708" s="121"/>
      <c r="K708" s="121"/>
      <c r="L708" s="121"/>
      <c r="M708" s="121"/>
      <c r="N708" s="121"/>
      <c r="O708" s="121"/>
      <c r="P708" s="121"/>
      <c r="Q708" s="121"/>
      <c r="R708" s="121"/>
      <c r="S708" s="121"/>
      <c r="T708" s="121"/>
      <c r="U708" s="121"/>
      <c r="V708" s="121"/>
      <c r="W708" s="121"/>
      <c r="X708" s="121"/>
      <c r="Y708" s="121"/>
    </row>
    <row r="709" spans="10:25" ht="15.75" customHeight="1" x14ac:dyDescent="0.35">
      <c r="J709" s="121"/>
      <c r="K709" s="121"/>
      <c r="L709" s="121"/>
      <c r="M709" s="121"/>
      <c r="N709" s="121"/>
      <c r="O709" s="121"/>
      <c r="P709" s="121"/>
      <c r="Q709" s="121"/>
      <c r="R709" s="121"/>
      <c r="S709" s="121"/>
      <c r="T709" s="121"/>
      <c r="U709" s="121"/>
      <c r="V709" s="121"/>
      <c r="W709" s="121"/>
      <c r="X709" s="121"/>
      <c r="Y709" s="121"/>
    </row>
    <row r="710" spans="10:25" ht="15.75" customHeight="1" x14ac:dyDescent="0.35">
      <c r="J710" s="121"/>
      <c r="K710" s="121"/>
      <c r="L710" s="121"/>
      <c r="M710" s="121"/>
      <c r="N710" s="121"/>
      <c r="O710" s="121"/>
      <c r="P710" s="121"/>
      <c r="Q710" s="121"/>
      <c r="R710" s="121"/>
      <c r="S710" s="121"/>
      <c r="T710" s="121"/>
      <c r="U710" s="121"/>
      <c r="V710" s="121"/>
      <c r="W710" s="121"/>
      <c r="X710" s="121"/>
      <c r="Y710" s="121"/>
    </row>
    <row r="711" spans="10:25" ht="15.75" customHeight="1" x14ac:dyDescent="0.35">
      <c r="J711" s="121"/>
      <c r="K711" s="121"/>
      <c r="L711" s="121"/>
      <c r="M711" s="121"/>
      <c r="N711" s="121"/>
      <c r="O711" s="121"/>
      <c r="P711" s="121"/>
      <c r="Q711" s="121"/>
      <c r="R711" s="121"/>
      <c r="S711" s="121"/>
      <c r="T711" s="121"/>
      <c r="U711" s="121"/>
      <c r="V711" s="121"/>
      <c r="W711" s="121"/>
      <c r="X711" s="121"/>
      <c r="Y711" s="121"/>
    </row>
    <row r="712" spans="10:25" ht="15.75" customHeight="1" x14ac:dyDescent="0.35">
      <c r="J712" s="121"/>
      <c r="K712" s="121"/>
      <c r="L712" s="121"/>
      <c r="M712" s="121"/>
      <c r="N712" s="121"/>
      <c r="O712" s="121"/>
      <c r="P712" s="121"/>
      <c r="Q712" s="121"/>
      <c r="R712" s="121"/>
      <c r="S712" s="121"/>
      <c r="T712" s="121"/>
      <c r="U712" s="121"/>
      <c r="V712" s="121"/>
      <c r="W712" s="121"/>
      <c r="X712" s="121"/>
      <c r="Y712" s="121"/>
    </row>
    <row r="713" spans="10:25" ht="15.75" customHeight="1" x14ac:dyDescent="0.35">
      <c r="J713" s="121"/>
      <c r="K713" s="121"/>
      <c r="L713" s="121"/>
      <c r="M713" s="121"/>
      <c r="N713" s="121"/>
      <c r="O713" s="121"/>
      <c r="P713" s="121"/>
      <c r="Q713" s="121"/>
      <c r="R713" s="121"/>
      <c r="S713" s="121"/>
      <c r="T713" s="121"/>
      <c r="U713" s="121"/>
      <c r="V713" s="121"/>
      <c r="W713" s="121"/>
      <c r="X713" s="121"/>
      <c r="Y713" s="121"/>
    </row>
    <row r="714" spans="10:25" ht="15.75" customHeight="1" x14ac:dyDescent="0.35">
      <c r="J714" s="121"/>
      <c r="K714" s="121"/>
      <c r="L714" s="121"/>
      <c r="M714" s="121"/>
      <c r="N714" s="121"/>
      <c r="O714" s="121"/>
      <c r="P714" s="121"/>
      <c r="Q714" s="121"/>
      <c r="R714" s="121"/>
      <c r="S714" s="121"/>
      <c r="T714" s="121"/>
      <c r="U714" s="121"/>
      <c r="V714" s="121"/>
      <c r="W714" s="121"/>
      <c r="X714" s="121"/>
      <c r="Y714" s="121"/>
    </row>
    <row r="715" spans="10:25" ht="15.75" customHeight="1" x14ac:dyDescent="0.35">
      <c r="J715" s="121"/>
      <c r="K715" s="121"/>
      <c r="L715" s="121"/>
      <c r="M715" s="121"/>
      <c r="N715" s="121"/>
      <c r="O715" s="121"/>
      <c r="P715" s="121"/>
      <c r="Q715" s="121"/>
      <c r="R715" s="121"/>
      <c r="S715" s="121"/>
      <c r="T715" s="121"/>
      <c r="U715" s="121"/>
      <c r="V715" s="121"/>
      <c r="W715" s="121"/>
      <c r="X715" s="121"/>
      <c r="Y715" s="121"/>
    </row>
    <row r="716" spans="10:25" ht="15.75" customHeight="1" x14ac:dyDescent="0.35">
      <c r="J716" s="121"/>
      <c r="K716" s="121"/>
      <c r="L716" s="121"/>
      <c r="M716" s="121"/>
      <c r="N716" s="121"/>
      <c r="O716" s="121"/>
      <c r="P716" s="121"/>
      <c r="Q716" s="121"/>
      <c r="R716" s="121"/>
      <c r="S716" s="121"/>
      <c r="T716" s="121"/>
      <c r="U716" s="121"/>
      <c r="V716" s="121"/>
      <c r="W716" s="121"/>
      <c r="X716" s="121"/>
      <c r="Y716" s="121"/>
    </row>
    <row r="717" spans="10:25" ht="15.75" customHeight="1" x14ac:dyDescent="0.35">
      <c r="J717" s="121"/>
      <c r="K717" s="121"/>
      <c r="L717" s="121"/>
      <c r="M717" s="121"/>
      <c r="N717" s="121"/>
      <c r="O717" s="121"/>
      <c r="P717" s="121"/>
      <c r="Q717" s="121"/>
      <c r="R717" s="121"/>
      <c r="S717" s="121"/>
      <c r="T717" s="121"/>
      <c r="U717" s="121"/>
      <c r="V717" s="121"/>
      <c r="W717" s="121"/>
      <c r="X717" s="121"/>
      <c r="Y717" s="121"/>
    </row>
    <row r="718" spans="10:25" ht="15.75" customHeight="1" x14ac:dyDescent="0.35">
      <c r="J718" s="121"/>
      <c r="K718" s="121"/>
      <c r="L718" s="121"/>
      <c r="M718" s="121"/>
      <c r="N718" s="121"/>
      <c r="O718" s="121"/>
      <c r="P718" s="121"/>
      <c r="Q718" s="121"/>
      <c r="R718" s="121"/>
      <c r="S718" s="121"/>
      <c r="T718" s="121"/>
      <c r="U718" s="121"/>
      <c r="V718" s="121"/>
      <c r="W718" s="121"/>
      <c r="X718" s="121"/>
      <c r="Y718" s="121"/>
    </row>
    <row r="719" spans="10:25" ht="15.75" customHeight="1" x14ac:dyDescent="0.35">
      <c r="J719" s="121"/>
      <c r="K719" s="121"/>
      <c r="L719" s="121"/>
      <c r="M719" s="121"/>
      <c r="N719" s="121"/>
      <c r="O719" s="121"/>
      <c r="P719" s="121"/>
      <c r="Q719" s="121"/>
      <c r="R719" s="121"/>
      <c r="S719" s="121"/>
      <c r="T719" s="121"/>
      <c r="U719" s="121"/>
      <c r="V719" s="121"/>
      <c r="W719" s="121"/>
      <c r="X719" s="121"/>
      <c r="Y719" s="121"/>
    </row>
    <row r="720" spans="10:25" ht="15.75" customHeight="1" x14ac:dyDescent="0.35">
      <c r="J720" s="121"/>
      <c r="K720" s="121"/>
      <c r="L720" s="121"/>
      <c r="M720" s="121"/>
      <c r="N720" s="121"/>
      <c r="O720" s="121"/>
      <c r="P720" s="121"/>
      <c r="Q720" s="121"/>
      <c r="R720" s="121"/>
      <c r="S720" s="121"/>
      <c r="T720" s="121"/>
      <c r="U720" s="121"/>
      <c r="V720" s="121"/>
      <c r="W720" s="121"/>
      <c r="X720" s="121"/>
      <c r="Y720" s="121"/>
    </row>
    <row r="721" spans="10:25" ht="15.75" customHeight="1" x14ac:dyDescent="0.35">
      <c r="J721" s="121"/>
      <c r="K721" s="121"/>
      <c r="L721" s="121"/>
      <c r="M721" s="121"/>
      <c r="N721" s="121"/>
      <c r="O721" s="121"/>
      <c r="P721" s="121"/>
      <c r="Q721" s="121"/>
      <c r="R721" s="121"/>
      <c r="S721" s="121"/>
      <c r="T721" s="121"/>
      <c r="U721" s="121"/>
      <c r="V721" s="121"/>
      <c r="W721" s="121"/>
      <c r="X721" s="121"/>
      <c r="Y721" s="121"/>
    </row>
    <row r="722" spans="10:25" ht="15.75" customHeight="1" x14ac:dyDescent="0.35">
      <c r="J722" s="121"/>
      <c r="K722" s="121"/>
      <c r="L722" s="121"/>
      <c r="M722" s="121"/>
      <c r="N722" s="121"/>
      <c r="O722" s="121"/>
      <c r="P722" s="121"/>
      <c r="Q722" s="121"/>
      <c r="R722" s="121"/>
      <c r="S722" s="121"/>
      <c r="T722" s="121"/>
      <c r="U722" s="121"/>
      <c r="V722" s="121"/>
      <c r="W722" s="121"/>
      <c r="X722" s="121"/>
      <c r="Y722" s="121"/>
    </row>
    <row r="723" spans="10:25" ht="15.75" customHeight="1" x14ac:dyDescent="0.35">
      <c r="J723" s="121"/>
      <c r="K723" s="121"/>
      <c r="L723" s="121"/>
      <c r="M723" s="121"/>
      <c r="N723" s="121"/>
      <c r="O723" s="121"/>
      <c r="P723" s="121"/>
      <c r="Q723" s="121"/>
      <c r="R723" s="121"/>
      <c r="S723" s="121"/>
      <c r="T723" s="121"/>
      <c r="U723" s="121"/>
      <c r="V723" s="121"/>
      <c r="W723" s="121"/>
      <c r="X723" s="121"/>
      <c r="Y723" s="121"/>
    </row>
    <row r="724" spans="10:25" ht="15.75" customHeight="1" x14ac:dyDescent="0.35">
      <c r="J724" s="121"/>
      <c r="K724" s="121"/>
      <c r="L724" s="121"/>
      <c r="M724" s="121"/>
      <c r="N724" s="121"/>
      <c r="O724" s="121"/>
      <c r="P724" s="121"/>
      <c r="Q724" s="121"/>
      <c r="R724" s="121"/>
      <c r="S724" s="121"/>
      <c r="T724" s="121"/>
      <c r="U724" s="121"/>
      <c r="V724" s="121"/>
      <c r="W724" s="121"/>
      <c r="X724" s="121"/>
      <c r="Y724" s="121"/>
    </row>
    <row r="725" spans="10:25" ht="15.75" customHeight="1" x14ac:dyDescent="0.35">
      <c r="J725" s="121"/>
      <c r="K725" s="121"/>
      <c r="L725" s="121"/>
      <c r="M725" s="121"/>
      <c r="N725" s="121"/>
      <c r="O725" s="121"/>
      <c r="P725" s="121"/>
      <c r="Q725" s="121"/>
      <c r="R725" s="121"/>
      <c r="S725" s="121"/>
      <c r="T725" s="121"/>
      <c r="U725" s="121"/>
      <c r="V725" s="121"/>
      <c r="W725" s="121"/>
      <c r="X725" s="121"/>
      <c r="Y725" s="121"/>
    </row>
    <row r="726" spans="10:25" ht="15.75" customHeight="1" x14ac:dyDescent="0.35">
      <c r="J726" s="121"/>
      <c r="K726" s="121"/>
      <c r="L726" s="121"/>
      <c r="M726" s="121"/>
      <c r="N726" s="121"/>
      <c r="O726" s="121"/>
      <c r="P726" s="121"/>
      <c r="Q726" s="121"/>
      <c r="R726" s="121"/>
      <c r="S726" s="121"/>
      <c r="T726" s="121"/>
      <c r="U726" s="121"/>
      <c r="V726" s="121"/>
      <c r="W726" s="121"/>
      <c r="X726" s="121"/>
      <c r="Y726" s="121"/>
    </row>
    <row r="727" spans="10:25" ht="15.75" customHeight="1" x14ac:dyDescent="0.35">
      <c r="J727" s="121"/>
      <c r="K727" s="121"/>
      <c r="L727" s="121"/>
      <c r="M727" s="121"/>
      <c r="N727" s="121"/>
      <c r="O727" s="121"/>
      <c r="P727" s="121"/>
      <c r="Q727" s="121"/>
      <c r="R727" s="121"/>
      <c r="S727" s="121"/>
      <c r="T727" s="121"/>
      <c r="U727" s="121"/>
      <c r="V727" s="121"/>
      <c r="W727" s="121"/>
      <c r="X727" s="121"/>
      <c r="Y727" s="121"/>
    </row>
    <row r="728" spans="10:25" ht="15.75" customHeight="1" x14ac:dyDescent="0.35">
      <c r="J728" s="121"/>
      <c r="K728" s="121"/>
      <c r="L728" s="121"/>
      <c r="M728" s="121"/>
      <c r="N728" s="121"/>
      <c r="O728" s="121"/>
      <c r="P728" s="121"/>
      <c r="Q728" s="121"/>
      <c r="R728" s="121"/>
      <c r="S728" s="121"/>
      <c r="T728" s="121"/>
      <c r="U728" s="121"/>
      <c r="V728" s="121"/>
      <c r="W728" s="121"/>
      <c r="X728" s="121"/>
      <c r="Y728" s="121"/>
    </row>
    <row r="729" spans="10:25" ht="15.75" customHeight="1" x14ac:dyDescent="0.35">
      <c r="J729" s="121"/>
      <c r="K729" s="121"/>
      <c r="L729" s="121"/>
      <c r="M729" s="121"/>
      <c r="N729" s="121"/>
      <c r="O729" s="121"/>
      <c r="P729" s="121"/>
      <c r="Q729" s="121"/>
      <c r="R729" s="121"/>
      <c r="S729" s="121"/>
      <c r="T729" s="121"/>
      <c r="U729" s="121"/>
      <c r="V729" s="121"/>
      <c r="W729" s="121"/>
      <c r="X729" s="121"/>
      <c r="Y729" s="121"/>
    </row>
    <row r="730" spans="10:25" ht="15.75" customHeight="1" x14ac:dyDescent="0.35">
      <c r="J730" s="121"/>
      <c r="K730" s="121"/>
      <c r="L730" s="121"/>
      <c r="M730" s="121"/>
      <c r="N730" s="121"/>
      <c r="O730" s="121"/>
      <c r="P730" s="121"/>
      <c r="Q730" s="121"/>
      <c r="R730" s="121"/>
      <c r="S730" s="121"/>
      <c r="T730" s="121"/>
      <c r="U730" s="121"/>
      <c r="V730" s="121"/>
      <c r="W730" s="121"/>
      <c r="X730" s="121"/>
      <c r="Y730" s="121"/>
    </row>
    <row r="731" spans="10:25" ht="15.75" customHeight="1" x14ac:dyDescent="0.35">
      <c r="J731" s="121"/>
      <c r="K731" s="121"/>
      <c r="L731" s="121"/>
      <c r="M731" s="121"/>
      <c r="N731" s="121"/>
      <c r="O731" s="121"/>
      <c r="P731" s="121"/>
      <c r="Q731" s="121"/>
      <c r="R731" s="121"/>
      <c r="S731" s="121"/>
      <c r="T731" s="121"/>
      <c r="U731" s="121"/>
      <c r="V731" s="121"/>
      <c r="W731" s="121"/>
      <c r="X731" s="121"/>
      <c r="Y731" s="121"/>
    </row>
    <row r="732" spans="10:25" ht="15.75" customHeight="1" x14ac:dyDescent="0.35">
      <c r="J732" s="121"/>
      <c r="K732" s="121"/>
      <c r="L732" s="121"/>
      <c r="M732" s="121"/>
      <c r="N732" s="121"/>
      <c r="O732" s="121"/>
      <c r="P732" s="121"/>
      <c r="Q732" s="121"/>
      <c r="R732" s="121"/>
      <c r="S732" s="121"/>
      <c r="T732" s="121"/>
      <c r="U732" s="121"/>
      <c r="V732" s="121"/>
      <c r="W732" s="121"/>
      <c r="X732" s="121"/>
      <c r="Y732" s="121"/>
    </row>
    <row r="733" spans="10:25" ht="15.75" customHeight="1" x14ac:dyDescent="0.35">
      <c r="J733" s="121"/>
      <c r="K733" s="121"/>
      <c r="L733" s="121"/>
      <c r="M733" s="121"/>
      <c r="N733" s="121"/>
      <c r="O733" s="121"/>
      <c r="P733" s="121"/>
      <c r="Q733" s="121"/>
      <c r="R733" s="121"/>
      <c r="S733" s="121"/>
      <c r="T733" s="121"/>
      <c r="U733" s="121"/>
      <c r="V733" s="121"/>
      <c r="W733" s="121"/>
      <c r="X733" s="121"/>
      <c r="Y733" s="121"/>
    </row>
    <row r="734" spans="10:25" ht="15.75" customHeight="1" x14ac:dyDescent="0.35">
      <c r="J734" s="121"/>
      <c r="K734" s="121"/>
      <c r="L734" s="121"/>
      <c r="M734" s="121"/>
      <c r="N734" s="121"/>
      <c r="O734" s="121"/>
      <c r="P734" s="121"/>
      <c r="Q734" s="121"/>
      <c r="R734" s="121"/>
      <c r="S734" s="121"/>
      <c r="T734" s="121"/>
      <c r="U734" s="121"/>
      <c r="V734" s="121"/>
      <c r="W734" s="121"/>
      <c r="X734" s="121"/>
      <c r="Y734" s="121"/>
    </row>
    <row r="735" spans="10:25" ht="15.75" customHeight="1" x14ac:dyDescent="0.35">
      <c r="J735" s="121"/>
      <c r="K735" s="121"/>
      <c r="L735" s="121"/>
      <c r="M735" s="121"/>
      <c r="N735" s="121"/>
      <c r="O735" s="121"/>
      <c r="P735" s="121"/>
      <c r="Q735" s="121"/>
      <c r="R735" s="121"/>
      <c r="S735" s="121"/>
      <c r="T735" s="121"/>
      <c r="U735" s="121"/>
      <c r="V735" s="121"/>
      <c r="W735" s="121"/>
      <c r="X735" s="121"/>
      <c r="Y735" s="121"/>
    </row>
    <row r="736" spans="10:25" ht="15.75" customHeight="1" x14ac:dyDescent="0.35">
      <c r="J736" s="121"/>
      <c r="K736" s="121"/>
      <c r="L736" s="121"/>
      <c r="M736" s="121"/>
      <c r="N736" s="121"/>
      <c r="O736" s="121"/>
      <c r="P736" s="121"/>
      <c r="Q736" s="121"/>
      <c r="R736" s="121"/>
      <c r="S736" s="121"/>
      <c r="T736" s="121"/>
      <c r="U736" s="121"/>
      <c r="V736" s="121"/>
      <c r="W736" s="121"/>
      <c r="X736" s="121"/>
      <c r="Y736" s="121"/>
    </row>
    <row r="737" spans="10:25" ht="15.75" customHeight="1" x14ac:dyDescent="0.35">
      <c r="J737" s="121"/>
      <c r="K737" s="121"/>
      <c r="L737" s="121"/>
      <c r="M737" s="121"/>
      <c r="N737" s="121"/>
      <c r="O737" s="121"/>
      <c r="P737" s="121"/>
      <c r="Q737" s="121"/>
      <c r="R737" s="121"/>
      <c r="S737" s="121"/>
      <c r="T737" s="121"/>
      <c r="U737" s="121"/>
      <c r="V737" s="121"/>
      <c r="W737" s="121"/>
      <c r="X737" s="121"/>
      <c r="Y737" s="121"/>
    </row>
    <row r="738" spans="10:25" ht="15.75" customHeight="1" x14ac:dyDescent="0.35">
      <c r="J738" s="121"/>
      <c r="K738" s="121"/>
      <c r="L738" s="121"/>
      <c r="M738" s="121"/>
      <c r="N738" s="121"/>
      <c r="O738" s="121"/>
      <c r="P738" s="121"/>
      <c r="Q738" s="121"/>
      <c r="R738" s="121"/>
      <c r="S738" s="121"/>
      <c r="T738" s="121"/>
      <c r="U738" s="121"/>
      <c r="V738" s="121"/>
      <c r="W738" s="121"/>
      <c r="X738" s="121"/>
      <c r="Y738" s="121"/>
    </row>
    <row r="739" spans="10:25" ht="15.75" customHeight="1" x14ac:dyDescent="0.35">
      <c r="J739" s="121"/>
      <c r="K739" s="121"/>
      <c r="L739" s="121"/>
      <c r="M739" s="121"/>
      <c r="N739" s="121"/>
      <c r="O739" s="121"/>
      <c r="P739" s="121"/>
      <c r="Q739" s="121"/>
      <c r="R739" s="121"/>
      <c r="S739" s="121"/>
      <c r="T739" s="121"/>
      <c r="U739" s="121"/>
      <c r="V739" s="121"/>
      <c r="W739" s="121"/>
      <c r="X739" s="121"/>
      <c r="Y739" s="121"/>
    </row>
    <row r="740" spans="10:25" ht="15.75" customHeight="1" x14ac:dyDescent="0.35">
      <c r="J740" s="121"/>
      <c r="K740" s="121"/>
      <c r="L740" s="121"/>
      <c r="M740" s="121"/>
      <c r="N740" s="121"/>
      <c r="O740" s="121"/>
      <c r="P740" s="121"/>
      <c r="Q740" s="121"/>
      <c r="R740" s="121"/>
      <c r="S740" s="121"/>
      <c r="T740" s="121"/>
      <c r="U740" s="121"/>
      <c r="V740" s="121"/>
      <c r="W740" s="121"/>
      <c r="X740" s="121"/>
      <c r="Y740" s="121"/>
    </row>
    <row r="741" spans="10:25" ht="15.75" customHeight="1" x14ac:dyDescent="0.35">
      <c r="J741" s="121"/>
      <c r="K741" s="121"/>
      <c r="L741" s="121"/>
      <c r="M741" s="121"/>
      <c r="N741" s="121"/>
      <c r="O741" s="121"/>
      <c r="P741" s="121"/>
      <c r="Q741" s="121"/>
      <c r="R741" s="121"/>
      <c r="S741" s="121"/>
      <c r="T741" s="121"/>
      <c r="U741" s="121"/>
      <c r="V741" s="121"/>
      <c r="W741" s="121"/>
      <c r="X741" s="121"/>
      <c r="Y741" s="121"/>
    </row>
    <row r="742" spans="10:25" ht="15.75" customHeight="1" x14ac:dyDescent="0.35">
      <c r="J742" s="121"/>
      <c r="K742" s="121"/>
      <c r="L742" s="121"/>
      <c r="M742" s="121"/>
      <c r="N742" s="121"/>
      <c r="O742" s="121"/>
      <c r="P742" s="121"/>
      <c r="Q742" s="121"/>
      <c r="R742" s="121"/>
      <c r="S742" s="121"/>
      <c r="T742" s="121"/>
      <c r="U742" s="121"/>
      <c r="V742" s="121"/>
      <c r="W742" s="121"/>
      <c r="X742" s="121"/>
      <c r="Y742" s="121"/>
    </row>
    <row r="743" spans="10:25" ht="15.75" customHeight="1" x14ac:dyDescent="0.35">
      <c r="J743" s="121"/>
      <c r="K743" s="121"/>
      <c r="L743" s="121"/>
      <c r="M743" s="121"/>
      <c r="N743" s="121"/>
      <c r="O743" s="121"/>
      <c r="P743" s="121"/>
      <c r="Q743" s="121"/>
      <c r="R743" s="121"/>
      <c r="S743" s="121"/>
      <c r="T743" s="121"/>
      <c r="U743" s="121"/>
      <c r="V743" s="121"/>
      <c r="W743" s="121"/>
      <c r="X743" s="121"/>
      <c r="Y743" s="121"/>
    </row>
    <row r="744" spans="10:25" ht="15.75" customHeight="1" x14ac:dyDescent="0.35">
      <c r="J744" s="121"/>
      <c r="K744" s="121"/>
      <c r="L744" s="121"/>
      <c r="M744" s="121"/>
      <c r="N744" s="121"/>
      <c r="O744" s="121"/>
      <c r="P744" s="121"/>
      <c r="Q744" s="121"/>
      <c r="R744" s="121"/>
      <c r="S744" s="121"/>
      <c r="T744" s="121"/>
      <c r="U744" s="121"/>
      <c r="V744" s="121"/>
      <c r="W744" s="121"/>
      <c r="X744" s="121"/>
      <c r="Y744" s="121"/>
    </row>
    <row r="745" spans="10:25" ht="15.75" customHeight="1" x14ac:dyDescent="0.35">
      <c r="J745" s="121"/>
      <c r="K745" s="121"/>
      <c r="L745" s="121"/>
      <c r="M745" s="121"/>
      <c r="N745" s="121"/>
      <c r="O745" s="121"/>
      <c r="P745" s="121"/>
      <c r="Q745" s="121"/>
      <c r="R745" s="121"/>
      <c r="S745" s="121"/>
      <c r="T745" s="121"/>
      <c r="U745" s="121"/>
      <c r="V745" s="121"/>
      <c r="W745" s="121"/>
      <c r="X745" s="121"/>
      <c r="Y745" s="121"/>
    </row>
    <row r="746" spans="10:25" ht="15.75" customHeight="1" x14ac:dyDescent="0.35">
      <c r="J746" s="121"/>
      <c r="K746" s="121"/>
      <c r="L746" s="121"/>
      <c r="M746" s="121"/>
      <c r="N746" s="121"/>
      <c r="O746" s="121"/>
      <c r="P746" s="121"/>
      <c r="Q746" s="121"/>
      <c r="R746" s="121"/>
      <c r="S746" s="121"/>
      <c r="T746" s="121"/>
      <c r="U746" s="121"/>
      <c r="V746" s="121"/>
      <c r="W746" s="121"/>
      <c r="X746" s="121"/>
      <c r="Y746" s="121"/>
    </row>
    <row r="747" spans="10:25" ht="15.75" customHeight="1" x14ac:dyDescent="0.35">
      <c r="J747" s="121"/>
      <c r="K747" s="121"/>
      <c r="L747" s="121"/>
      <c r="M747" s="121"/>
      <c r="N747" s="121"/>
      <c r="O747" s="121"/>
      <c r="P747" s="121"/>
      <c r="Q747" s="121"/>
      <c r="R747" s="121"/>
      <c r="S747" s="121"/>
      <c r="T747" s="121"/>
      <c r="U747" s="121"/>
      <c r="V747" s="121"/>
      <c r="W747" s="121"/>
      <c r="X747" s="121"/>
      <c r="Y747" s="121"/>
    </row>
    <row r="748" spans="10:25" ht="15.75" customHeight="1" x14ac:dyDescent="0.35">
      <c r="J748" s="121"/>
      <c r="K748" s="121"/>
      <c r="L748" s="121"/>
      <c r="M748" s="121"/>
      <c r="N748" s="121"/>
      <c r="O748" s="121"/>
      <c r="P748" s="121"/>
      <c r="Q748" s="121"/>
      <c r="R748" s="121"/>
      <c r="S748" s="121"/>
      <c r="T748" s="121"/>
      <c r="U748" s="121"/>
      <c r="V748" s="121"/>
      <c r="W748" s="121"/>
      <c r="X748" s="121"/>
      <c r="Y748" s="121"/>
    </row>
    <row r="749" spans="10:25" ht="15.75" customHeight="1" x14ac:dyDescent="0.35">
      <c r="J749" s="121"/>
      <c r="K749" s="121"/>
      <c r="L749" s="121"/>
      <c r="M749" s="121"/>
      <c r="N749" s="121"/>
      <c r="O749" s="121"/>
      <c r="P749" s="121"/>
      <c r="Q749" s="121"/>
      <c r="R749" s="121"/>
      <c r="S749" s="121"/>
      <c r="T749" s="121"/>
      <c r="U749" s="121"/>
      <c r="V749" s="121"/>
      <c r="W749" s="121"/>
      <c r="X749" s="121"/>
      <c r="Y749" s="121"/>
    </row>
    <row r="750" spans="10:25" ht="15.75" customHeight="1" x14ac:dyDescent="0.35">
      <c r="J750" s="121"/>
      <c r="K750" s="121"/>
      <c r="L750" s="121"/>
      <c r="M750" s="121"/>
      <c r="N750" s="121"/>
      <c r="O750" s="121"/>
      <c r="P750" s="121"/>
      <c r="Q750" s="121"/>
      <c r="R750" s="121"/>
      <c r="S750" s="121"/>
      <c r="T750" s="121"/>
      <c r="U750" s="121"/>
      <c r="V750" s="121"/>
      <c r="W750" s="121"/>
      <c r="X750" s="121"/>
      <c r="Y750" s="121"/>
    </row>
    <row r="751" spans="10:25" ht="15.75" customHeight="1" x14ac:dyDescent="0.35">
      <c r="J751" s="121"/>
      <c r="K751" s="121"/>
      <c r="L751" s="121"/>
      <c r="M751" s="121"/>
      <c r="N751" s="121"/>
      <c r="O751" s="121"/>
      <c r="P751" s="121"/>
      <c r="Q751" s="121"/>
      <c r="R751" s="121"/>
      <c r="S751" s="121"/>
      <c r="T751" s="121"/>
      <c r="U751" s="121"/>
      <c r="V751" s="121"/>
      <c r="W751" s="121"/>
      <c r="X751" s="121"/>
      <c r="Y751" s="121"/>
    </row>
    <row r="752" spans="10:25" ht="15.75" customHeight="1" x14ac:dyDescent="0.35">
      <c r="J752" s="121"/>
      <c r="K752" s="121"/>
      <c r="L752" s="121"/>
      <c r="M752" s="121"/>
      <c r="N752" s="121"/>
      <c r="O752" s="121"/>
      <c r="P752" s="121"/>
      <c r="Q752" s="121"/>
      <c r="R752" s="121"/>
      <c r="S752" s="121"/>
      <c r="T752" s="121"/>
      <c r="U752" s="121"/>
      <c r="V752" s="121"/>
      <c r="W752" s="121"/>
      <c r="X752" s="121"/>
      <c r="Y752" s="121"/>
    </row>
    <row r="753" spans="10:25" ht="15.75" customHeight="1" x14ac:dyDescent="0.35">
      <c r="J753" s="121"/>
      <c r="K753" s="121"/>
      <c r="L753" s="121"/>
      <c r="M753" s="121"/>
      <c r="N753" s="121"/>
      <c r="O753" s="121"/>
      <c r="P753" s="121"/>
      <c r="Q753" s="121"/>
      <c r="R753" s="121"/>
      <c r="S753" s="121"/>
      <c r="T753" s="121"/>
      <c r="U753" s="121"/>
      <c r="V753" s="121"/>
      <c r="W753" s="121"/>
      <c r="X753" s="121"/>
      <c r="Y753" s="121"/>
    </row>
    <row r="754" spans="10:25" ht="15.75" customHeight="1" x14ac:dyDescent="0.35">
      <c r="J754" s="121"/>
      <c r="K754" s="121"/>
      <c r="L754" s="121"/>
      <c r="M754" s="121"/>
      <c r="N754" s="121"/>
      <c r="O754" s="121"/>
      <c r="P754" s="121"/>
      <c r="Q754" s="121"/>
      <c r="R754" s="121"/>
      <c r="S754" s="121"/>
      <c r="T754" s="121"/>
      <c r="U754" s="121"/>
      <c r="V754" s="121"/>
      <c r="W754" s="121"/>
      <c r="X754" s="121"/>
      <c r="Y754" s="121"/>
    </row>
    <row r="755" spans="10:25" ht="15.75" customHeight="1" x14ac:dyDescent="0.35">
      <c r="J755" s="121"/>
      <c r="K755" s="121"/>
      <c r="L755" s="121"/>
      <c r="M755" s="121"/>
      <c r="N755" s="121"/>
      <c r="O755" s="121"/>
      <c r="P755" s="121"/>
      <c r="Q755" s="121"/>
      <c r="R755" s="121"/>
      <c r="S755" s="121"/>
      <c r="T755" s="121"/>
      <c r="U755" s="121"/>
      <c r="V755" s="121"/>
      <c r="W755" s="121"/>
      <c r="X755" s="121"/>
      <c r="Y755" s="121"/>
    </row>
    <row r="756" spans="10:25" ht="15.75" customHeight="1" x14ac:dyDescent="0.35">
      <c r="J756" s="121"/>
      <c r="K756" s="121"/>
      <c r="L756" s="121"/>
      <c r="M756" s="121"/>
      <c r="N756" s="121"/>
      <c r="O756" s="121"/>
      <c r="P756" s="121"/>
      <c r="Q756" s="121"/>
      <c r="R756" s="121"/>
      <c r="S756" s="121"/>
      <c r="T756" s="121"/>
      <c r="U756" s="121"/>
      <c r="V756" s="121"/>
      <c r="W756" s="121"/>
      <c r="X756" s="121"/>
      <c r="Y756" s="121"/>
    </row>
    <row r="757" spans="10:25" ht="15.75" customHeight="1" x14ac:dyDescent="0.35">
      <c r="J757" s="121"/>
      <c r="K757" s="121"/>
      <c r="L757" s="121"/>
      <c r="M757" s="121"/>
      <c r="N757" s="121"/>
      <c r="O757" s="121"/>
      <c r="P757" s="121"/>
      <c r="Q757" s="121"/>
      <c r="R757" s="121"/>
      <c r="S757" s="121"/>
      <c r="T757" s="121"/>
      <c r="U757" s="121"/>
      <c r="V757" s="121"/>
      <c r="W757" s="121"/>
      <c r="X757" s="121"/>
      <c r="Y757" s="121"/>
    </row>
    <row r="758" spans="10:25" ht="15.75" customHeight="1" x14ac:dyDescent="0.35">
      <c r="J758" s="121"/>
      <c r="K758" s="121"/>
      <c r="L758" s="121"/>
      <c r="M758" s="121"/>
      <c r="N758" s="121"/>
      <c r="O758" s="121"/>
      <c r="P758" s="121"/>
      <c r="Q758" s="121"/>
      <c r="R758" s="121"/>
      <c r="S758" s="121"/>
      <c r="T758" s="121"/>
      <c r="U758" s="121"/>
      <c r="V758" s="121"/>
      <c r="W758" s="121"/>
      <c r="X758" s="121"/>
      <c r="Y758" s="121"/>
    </row>
    <row r="759" spans="10:25" ht="15.75" customHeight="1" x14ac:dyDescent="0.35">
      <c r="J759" s="121"/>
      <c r="K759" s="121"/>
      <c r="L759" s="121"/>
      <c r="M759" s="121"/>
      <c r="N759" s="121"/>
      <c r="O759" s="121"/>
      <c r="P759" s="121"/>
      <c r="Q759" s="121"/>
      <c r="R759" s="121"/>
      <c r="S759" s="121"/>
      <c r="T759" s="121"/>
      <c r="U759" s="121"/>
      <c r="V759" s="121"/>
      <c r="W759" s="121"/>
      <c r="X759" s="121"/>
      <c r="Y759" s="121"/>
    </row>
    <row r="760" spans="10:25" ht="15.75" customHeight="1" x14ac:dyDescent="0.35">
      <c r="J760" s="121"/>
      <c r="K760" s="121"/>
      <c r="L760" s="121"/>
      <c r="M760" s="121"/>
      <c r="N760" s="121"/>
      <c r="O760" s="121"/>
      <c r="P760" s="121"/>
      <c r="Q760" s="121"/>
      <c r="R760" s="121"/>
      <c r="S760" s="121"/>
      <c r="T760" s="121"/>
      <c r="U760" s="121"/>
      <c r="V760" s="121"/>
      <c r="W760" s="121"/>
      <c r="X760" s="121"/>
      <c r="Y760" s="121"/>
    </row>
    <row r="761" spans="10:25" ht="15.75" customHeight="1" x14ac:dyDescent="0.35">
      <c r="J761" s="121"/>
      <c r="K761" s="121"/>
      <c r="L761" s="121"/>
      <c r="M761" s="121"/>
      <c r="N761" s="121"/>
      <c r="O761" s="121"/>
      <c r="P761" s="121"/>
      <c r="Q761" s="121"/>
      <c r="R761" s="121"/>
      <c r="S761" s="121"/>
      <c r="T761" s="121"/>
      <c r="U761" s="121"/>
      <c r="V761" s="121"/>
      <c r="W761" s="121"/>
      <c r="X761" s="121"/>
      <c r="Y761" s="121"/>
    </row>
    <row r="762" spans="10:25" ht="15.75" customHeight="1" x14ac:dyDescent="0.35">
      <c r="J762" s="121"/>
      <c r="K762" s="121"/>
      <c r="L762" s="121"/>
      <c r="M762" s="121"/>
      <c r="N762" s="121"/>
      <c r="O762" s="121"/>
      <c r="P762" s="121"/>
      <c r="Q762" s="121"/>
      <c r="R762" s="121"/>
      <c r="S762" s="121"/>
      <c r="T762" s="121"/>
      <c r="U762" s="121"/>
      <c r="V762" s="121"/>
      <c r="W762" s="121"/>
      <c r="X762" s="121"/>
      <c r="Y762" s="121"/>
    </row>
    <row r="763" spans="10:25" ht="15.75" customHeight="1" x14ac:dyDescent="0.35">
      <c r="J763" s="121"/>
      <c r="K763" s="121"/>
      <c r="L763" s="121"/>
      <c r="M763" s="121"/>
      <c r="N763" s="121"/>
      <c r="O763" s="121"/>
      <c r="P763" s="121"/>
      <c r="Q763" s="121"/>
      <c r="R763" s="121"/>
      <c r="S763" s="121"/>
      <c r="T763" s="121"/>
      <c r="U763" s="121"/>
      <c r="V763" s="121"/>
      <c r="W763" s="121"/>
      <c r="X763" s="121"/>
      <c r="Y763" s="121"/>
    </row>
    <row r="764" spans="10:25" ht="15.75" customHeight="1" x14ac:dyDescent="0.35">
      <c r="J764" s="121"/>
      <c r="K764" s="121"/>
      <c r="L764" s="121"/>
      <c r="M764" s="121"/>
      <c r="N764" s="121"/>
      <c r="O764" s="121"/>
      <c r="P764" s="121"/>
      <c r="Q764" s="121"/>
      <c r="R764" s="121"/>
      <c r="S764" s="121"/>
      <c r="T764" s="121"/>
      <c r="U764" s="121"/>
      <c r="V764" s="121"/>
      <c r="W764" s="121"/>
      <c r="X764" s="121"/>
      <c r="Y764" s="121"/>
    </row>
    <row r="765" spans="10:25" ht="15.75" customHeight="1" x14ac:dyDescent="0.35">
      <c r="J765" s="121"/>
      <c r="K765" s="121"/>
      <c r="L765" s="121"/>
      <c r="M765" s="121"/>
      <c r="N765" s="121"/>
      <c r="O765" s="121"/>
      <c r="P765" s="121"/>
      <c r="Q765" s="121"/>
      <c r="R765" s="121"/>
      <c r="S765" s="121"/>
      <c r="T765" s="121"/>
      <c r="U765" s="121"/>
      <c r="V765" s="121"/>
      <c r="W765" s="121"/>
      <c r="X765" s="121"/>
      <c r="Y765" s="121"/>
    </row>
    <row r="766" spans="10:25" ht="15.75" customHeight="1" x14ac:dyDescent="0.35">
      <c r="J766" s="121"/>
      <c r="K766" s="121"/>
      <c r="L766" s="121"/>
      <c r="M766" s="121"/>
      <c r="N766" s="121"/>
      <c r="O766" s="121"/>
      <c r="P766" s="121"/>
      <c r="Q766" s="121"/>
      <c r="R766" s="121"/>
      <c r="S766" s="121"/>
      <c r="T766" s="121"/>
      <c r="U766" s="121"/>
      <c r="V766" s="121"/>
      <c r="W766" s="121"/>
      <c r="X766" s="121"/>
      <c r="Y766" s="121"/>
    </row>
    <row r="767" spans="10:25" ht="15.75" customHeight="1" x14ac:dyDescent="0.35">
      <c r="J767" s="121"/>
      <c r="K767" s="121"/>
      <c r="L767" s="121"/>
      <c r="M767" s="121"/>
      <c r="N767" s="121"/>
      <c r="O767" s="121"/>
      <c r="P767" s="121"/>
      <c r="Q767" s="121"/>
      <c r="R767" s="121"/>
      <c r="S767" s="121"/>
      <c r="T767" s="121"/>
      <c r="U767" s="121"/>
      <c r="V767" s="121"/>
      <c r="W767" s="121"/>
      <c r="X767" s="121"/>
      <c r="Y767" s="121"/>
    </row>
    <row r="768" spans="10:25" ht="15.75" customHeight="1" x14ac:dyDescent="0.35">
      <c r="J768" s="121"/>
      <c r="K768" s="121"/>
      <c r="L768" s="121"/>
      <c r="M768" s="121"/>
      <c r="N768" s="121"/>
      <c r="O768" s="121"/>
      <c r="P768" s="121"/>
      <c r="Q768" s="121"/>
      <c r="R768" s="121"/>
      <c r="S768" s="121"/>
      <c r="T768" s="121"/>
      <c r="U768" s="121"/>
      <c r="V768" s="121"/>
      <c r="W768" s="121"/>
      <c r="X768" s="121"/>
      <c r="Y768" s="121"/>
    </row>
    <row r="769" spans="10:25" ht="15.75" customHeight="1" x14ac:dyDescent="0.35">
      <c r="J769" s="121"/>
      <c r="K769" s="121"/>
      <c r="L769" s="121"/>
      <c r="M769" s="121"/>
      <c r="N769" s="121"/>
      <c r="O769" s="121"/>
      <c r="P769" s="121"/>
      <c r="Q769" s="121"/>
      <c r="R769" s="121"/>
      <c r="S769" s="121"/>
      <c r="T769" s="121"/>
      <c r="U769" s="121"/>
      <c r="V769" s="121"/>
      <c r="W769" s="121"/>
      <c r="X769" s="121"/>
      <c r="Y769" s="121"/>
    </row>
    <row r="770" spans="10:25" ht="15.75" customHeight="1" x14ac:dyDescent="0.35">
      <c r="J770" s="121"/>
      <c r="K770" s="121"/>
      <c r="L770" s="121"/>
      <c r="M770" s="121"/>
      <c r="N770" s="121"/>
      <c r="O770" s="121"/>
      <c r="P770" s="121"/>
      <c r="Q770" s="121"/>
      <c r="R770" s="121"/>
      <c r="S770" s="121"/>
      <c r="T770" s="121"/>
      <c r="U770" s="121"/>
      <c r="V770" s="121"/>
      <c r="W770" s="121"/>
      <c r="X770" s="121"/>
      <c r="Y770" s="121"/>
    </row>
    <row r="771" spans="10:25" ht="15.75" customHeight="1" x14ac:dyDescent="0.35">
      <c r="J771" s="121"/>
      <c r="K771" s="121"/>
      <c r="L771" s="121"/>
      <c r="M771" s="121"/>
      <c r="N771" s="121"/>
      <c r="O771" s="121"/>
      <c r="P771" s="121"/>
      <c r="Q771" s="121"/>
      <c r="R771" s="121"/>
      <c r="S771" s="121"/>
      <c r="T771" s="121"/>
      <c r="U771" s="121"/>
      <c r="V771" s="121"/>
      <c r="W771" s="121"/>
      <c r="X771" s="121"/>
      <c r="Y771" s="121"/>
    </row>
    <row r="772" spans="10:25" ht="15.75" customHeight="1" x14ac:dyDescent="0.35">
      <c r="J772" s="121"/>
      <c r="K772" s="121"/>
      <c r="L772" s="121"/>
      <c r="M772" s="121"/>
      <c r="N772" s="121"/>
      <c r="O772" s="121"/>
      <c r="P772" s="121"/>
      <c r="Q772" s="121"/>
      <c r="R772" s="121"/>
      <c r="S772" s="121"/>
      <c r="T772" s="121"/>
      <c r="U772" s="121"/>
      <c r="V772" s="121"/>
      <c r="W772" s="121"/>
      <c r="X772" s="121"/>
      <c r="Y772" s="121"/>
    </row>
    <row r="773" spans="10:25" ht="15.75" customHeight="1" x14ac:dyDescent="0.35">
      <c r="J773" s="121"/>
      <c r="K773" s="121"/>
      <c r="L773" s="121"/>
      <c r="M773" s="121"/>
      <c r="N773" s="121"/>
      <c r="O773" s="121"/>
      <c r="P773" s="121"/>
      <c r="Q773" s="121"/>
      <c r="R773" s="121"/>
      <c r="S773" s="121"/>
      <c r="T773" s="121"/>
      <c r="U773" s="121"/>
      <c r="V773" s="121"/>
      <c r="W773" s="121"/>
      <c r="X773" s="121"/>
      <c r="Y773" s="121"/>
    </row>
    <row r="774" spans="10:25" ht="15.75" customHeight="1" x14ac:dyDescent="0.35">
      <c r="J774" s="121"/>
      <c r="K774" s="121"/>
      <c r="L774" s="121"/>
      <c r="M774" s="121"/>
      <c r="N774" s="121"/>
      <c r="O774" s="121"/>
      <c r="P774" s="121"/>
      <c r="Q774" s="121"/>
      <c r="R774" s="121"/>
      <c r="S774" s="121"/>
      <c r="T774" s="121"/>
      <c r="U774" s="121"/>
      <c r="V774" s="121"/>
      <c r="W774" s="121"/>
      <c r="X774" s="121"/>
      <c r="Y774" s="121"/>
    </row>
    <row r="775" spans="10:25" ht="15.75" customHeight="1" x14ac:dyDescent="0.35">
      <c r="J775" s="121"/>
      <c r="K775" s="121"/>
      <c r="L775" s="121"/>
      <c r="M775" s="121"/>
      <c r="N775" s="121"/>
      <c r="O775" s="121"/>
      <c r="P775" s="121"/>
      <c r="Q775" s="121"/>
      <c r="R775" s="121"/>
      <c r="S775" s="121"/>
      <c r="T775" s="121"/>
      <c r="U775" s="121"/>
      <c r="V775" s="121"/>
      <c r="W775" s="121"/>
      <c r="X775" s="121"/>
      <c r="Y775" s="121"/>
    </row>
    <row r="776" spans="10:25" ht="15.75" customHeight="1" x14ac:dyDescent="0.35">
      <c r="J776" s="121"/>
      <c r="K776" s="121"/>
      <c r="L776" s="121"/>
      <c r="M776" s="121"/>
      <c r="N776" s="121"/>
      <c r="O776" s="121"/>
      <c r="P776" s="121"/>
      <c r="Q776" s="121"/>
      <c r="R776" s="121"/>
      <c r="S776" s="121"/>
      <c r="T776" s="121"/>
      <c r="U776" s="121"/>
      <c r="V776" s="121"/>
      <c r="W776" s="121"/>
      <c r="X776" s="121"/>
      <c r="Y776" s="121"/>
    </row>
    <row r="777" spans="10:25" ht="15.75" customHeight="1" x14ac:dyDescent="0.35">
      <c r="J777" s="121"/>
      <c r="K777" s="121"/>
      <c r="L777" s="121"/>
      <c r="M777" s="121"/>
      <c r="N777" s="121"/>
      <c r="O777" s="121"/>
      <c r="P777" s="121"/>
      <c r="Q777" s="121"/>
      <c r="R777" s="121"/>
      <c r="S777" s="121"/>
      <c r="T777" s="121"/>
      <c r="U777" s="121"/>
      <c r="V777" s="121"/>
      <c r="W777" s="121"/>
      <c r="X777" s="121"/>
      <c r="Y777" s="121"/>
    </row>
    <row r="778" spans="10:25" ht="15.75" customHeight="1" x14ac:dyDescent="0.35">
      <c r="J778" s="121"/>
      <c r="K778" s="121"/>
      <c r="L778" s="121"/>
      <c r="M778" s="121"/>
      <c r="N778" s="121"/>
      <c r="O778" s="121"/>
      <c r="P778" s="121"/>
      <c r="Q778" s="121"/>
      <c r="R778" s="121"/>
      <c r="S778" s="121"/>
      <c r="T778" s="121"/>
      <c r="U778" s="121"/>
      <c r="V778" s="121"/>
      <c r="W778" s="121"/>
      <c r="X778" s="121"/>
      <c r="Y778" s="121"/>
    </row>
    <row r="779" spans="10:25" ht="15.75" customHeight="1" x14ac:dyDescent="0.35">
      <c r="J779" s="121"/>
      <c r="K779" s="121"/>
      <c r="L779" s="121"/>
      <c r="M779" s="121"/>
      <c r="N779" s="121"/>
      <c r="O779" s="121"/>
      <c r="P779" s="121"/>
      <c r="Q779" s="121"/>
      <c r="R779" s="121"/>
      <c r="S779" s="121"/>
      <c r="T779" s="121"/>
      <c r="U779" s="121"/>
      <c r="V779" s="121"/>
      <c r="W779" s="121"/>
      <c r="X779" s="121"/>
      <c r="Y779" s="121"/>
    </row>
    <row r="780" spans="10:25" ht="15.75" customHeight="1" x14ac:dyDescent="0.35">
      <c r="J780" s="121"/>
      <c r="K780" s="121"/>
      <c r="L780" s="121"/>
      <c r="M780" s="121"/>
      <c r="N780" s="121"/>
      <c r="O780" s="121"/>
      <c r="P780" s="121"/>
      <c r="Q780" s="121"/>
      <c r="R780" s="121"/>
      <c r="S780" s="121"/>
      <c r="T780" s="121"/>
      <c r="U780" s="121"/>
      <c r="V780" s="121"/>
      <c r="W780" s="121"/>
      <c r="X780" s="121"/>
      <c r="Y780" s="121"/>
    </row>
    <row r="781" spans="10:25" ht="15.75" customHeight="1" x14ac:dyDescent="0.35">
      <c r="J781" s="121"/>
      <c r="K781" s="121"/>
      <c r="L781" s="121"/>
      <c r="M781" s="121"/>
      <c r="N781" s="121"/>
      <c r="O781" s="121"/>
      <c r="P781" s="121"/>
      <c r="Q781" s="121"/>
      <c r="R781" s="121"/>
      <c r="S781" s="121"/>
      <c r="T781" s="121"/>
      <c r="U781" s="121"/>
      <c r="V781" s="121"/>
      <c r="W781" s="121"/>
      <c r="X781" s="121"/>
      <c r="Y781" s="121"/>
    </row>
    <row r="782" spans="10:25" ht="15.75" customHeight="1" x14ac:dyDescent="0.35">
      <c r="J782" s="121"/>
      <c r="K782" s="121"/>
      <c r="L782" s="121"/>
      <c r="M782" s="121"/>
      <c r="N782" s="121"/>
      <c r="O782" s="121"/>
      <c r="P782" s="121"/>
      <c r="Q782" s="121"/>
      <c r="R782" s="121"/>
      <c r="S782" s="121"/>
      <c r="T782" s="121"/>
      <c r="U782" s="121"/>
      <c r="V782" s="121"/>
      <c r="W782" s="121"/>
      <c r="X782" s="121"/>
      <c r="Y782" s="121"/>
    </row>
    <row r="783" spans="10:25" ht="15.75" customHeight="1" x14ac:dyDescent="0.35">
      <c r="J783" s="121"/>
      <c r="K783" s="121"/>
      <c r="L783" s="121"/>
      <c r="M783" s="121"/>
      <c r="N783" s="121"/>
      <c r="O783" s="121"/>
      <c r="P783" s="121"/>
      <c r="Q783" s="121"/>
      <c r="R783" s="121"/>
      <c r="S783" s="121"/>
      <c r="T783" s="121"/>
      <c r="U783" s="121"/>
      <c r="V783" s="121"/>
      <c r="W783" s="121"/>
      <c r="X783" s="121"/>
      <c r="Y783" s="121"/>
    </row>
    <row r="784" spans="10:25" ht="15.75" customHeight="1" x14ac:dyDescent="0.35">
      <c r="J784" s="121"/>
      <c r="K784" s="121"/>
      <c r="L784" s="121"/>
      <c r="M784" s="121"/>
      <c r="N784" s="121"/>
      <c r="O784" s="121"/>
      <c r="P784" s="121"/>
      <c r="Q784" s="121"/>
      <c r="R784" s="121"/>
      <c r="S784" s="121"/>
      <c r="T784" s="121"/>
      <c r="U784" s="121"/>
      <c r="V784" s="121"/>
      <c r="W784" s="121"/>
      <c r="X784" s="121"/>
      <c r="Y784" s="121"/>
    </row>
    <row r="785" spans="10:25" ht="15.75" customHeight="1" x14ac:dyDescent="0.35">
      <c r="J785" s="121"/>
      <c r="K785" s="121"/>
      <c r="L785" s="121"/>
      <c r="M785" s="121"/>
      <c r="N785" s="121"/>
      <c r="O785" s="121"/>
      <c r="P785" s="121"/>
      <c r="Q785" s="121"/>
      <c r="R785" s="121"/>
      <c r="S785" s="121"/>
      <c r="T785" s="121"/>
      <c r="U785" s="121"/>
      <c r="V785" s="121"/>
      <c r="W785" s="121"/>
      <c r="X785" s="121"/>
      <c r="Y785" s="121"/>
    </row>
    <row r="786" spans="10:25" ht="15.75" customHeight="1" x14ac:dyDescent="0.35">
      <c r="J786" s="121"/>
      <c r="K786" s="121"/>
      <c r="L786" s="121"/>
      <c r="M786" s="121"/>
      <c r="N786" s="121"/>
      <c r="O786" s="121"/>
      <c r="P786" s="121"/>
      <c r="Q786" s="121"/>
      <c r="R786" s="121"/>
      <c r="S786" s="121"/>
      <c r="T786" s="121"/>
      <c r="U786" s="121"/>
      <c r="V786" s="121"/>
      <c r="W786" s="121"/>
      <c r="X786" s="121"/>
      <c r="Y786" s="121"/>
    </row>
    <row r="787" spans="10:25" ht="15.75" customHeight="1" x14ac:dyDescent="0.35">
      <c r="J787" s="121"/>
      <c r="K787" s="121"/>
      <c r="L787" s="121"/>
      <c r="M787" s="121"/>
      <c r="N787" s="121"/>
      <c r="O787" s="121"/>
      <c r="P787" s="121"/>
      <c r="Q787" s="121"/>
      <c r="R787" s="121"/>
      <c r="S787" s="121"/>
      <c r="T787" s="121"/>
      <c r="U787" s="121"/>
      <c r="V787" s="121"/>
      <c r="W787" s="121"/>
      <c r="X787" s="121"/>
      <c r="Y787" s="121"/>
    </row>
    <row r="788" spans="10:25" ht="15.75" customHeight="1" x14ac:dyDescent="0.35">
      <c r="J788" s="121"/>
      <c r="K788" s="121"/>
      <c r="L788" s="121"/>
      <c r="M788" s="121"/>
      <c r="N788" s="121"/>
      <c r="O788" s="121"/>
      <c r="P788" s="121"/>
      <c r="Q788" s="121"/>
      <c r="R788" s="121"/>
      <c r="S788" s="121"/>
      <c r="T788" s="121"/>
      <c r="U788" s="121"/>
      <c r="V788" s="121"/>
      <c r="W788" s="121"/>
      <c r="X788" s="121"/>
      <c r="Y788" s="121"/>
    </row>
    <row r="789" spans="10:25" ht="15.75" customHeight="1" x14ac:dyDescent="0.35">
      <c r="J789" s="121"/>
      <c r="K789" s="121"/>
      <c r="L789" s="121"/>
      <c r="M789" s="121"/>
      <c r="N789" s="121"/>
      <c r="O789" s="121"/>
      <c r="P789" s="121"/>
      <c r="Q789" s="121"/>
      <c r="R789" s="121"/>
      <c r="S789" s="121"/>
      <c r="T789" s="121"/>
      <c r="U789" s="121"/>
      <c r="V789" s="121"/>
      <c r="W789" s="121"/>
      <c r="X789" s="121"/>
      <c r="Y789" s="121"/>
    </row>
    <row r="790" spans="10:25" ht="15.75" customHeight="1" x14ac:dyDescent="0.35">
      <c r="J790" s="121"/>
      <c r="K790" s="121"/>
      <c r="L790" s="121"/>
      <c r="M790" s="121"/>
      <c r="N790" s="121"/>
      <c r="O790" s="121"/>
      <c r="P790" s="121"/>
      <c r="Q790" s="121"/>
      <c r="R790" s="121"/>
      <c r="S790" s="121"/>
      <c r="T790" s="121"/>
      <c r="U790" s="121"/>
      <c r="V790" s="121"/>
      <c r="W790" s="121"/>
      <c r="X790" s="121"/>
      <c r="Y790" s="121"/>
    </row>
    <row r="791" spans="10:25" ht="15.75" customHeight="1" x14ac:dyDescent="0.35">
      <c r="J791" s="121"/>
      <c r="K791" s="121"/>
      <c r="L791" s="121"/>
      <c r="M791" s="121"/>
      <c r="N791" s="121"/>
      <c r="O791" s="121"/>
      <c r="P791" s="121"/>
      <c r="Q791" s="121"/>
      <c r="R791" s="121"/>
      <c r="S791" s="121"/>
      <c r="T791" s="121"/>
      <c r="U791" s="121"/>
      <c r="V791" s="121"/>
      <c r="W791" s="121"/>
      <c r="X791" s="121"/>
      <c r="Y791" s="121"/>
    </row>
    <row r="792" spans="10:25" ht="15.75" customHeight="1" x14ac:dyDescent="0.35">
      <c r="J792" s="121"/>
      <c r="K792" s="121"/>
      <c r="L792" s="121"/>
      <c r="M792" s="121"/>
      <c r="N792" s="121"/>
      <c r="O792" s="121"/>
      <c r="P792" s="121"/>
      <c r="Q792" s="121"/>
      <c r="R792" s="121"/>
      <c r="S792" s="121"/>
      <c r="T792" s="121"/>
      <c r="U792" s="121"/>
      <c r="V792" s="121"/>
      <c r="W792" s="121"/>
      <c r="X792" s="121"/>
      <c r="Y792" s="121"/>
    </row>
    <row r="793" spans="10:25" ht="15.75" customHeight="1" x14ac:dyDescent="0.35">
      <c r="J793" s="121"/>
      <c r="K793" s="121"/>
      <c r="L793" s="121"/>
      <c r="M793" s="121"/>
      <c r="N793" s="121"/>
      <c r="O793" s="121"/>
      <c r="P793" s="121"/>
      <c r="Q793" s="121"/>
      <c r="R793" s="121"/>
      <c r="S793" s="121"/>
      <c r="T793" s="121"/>
      <c r="U793" s="121"/>
      <c r="V793" s="121"/>
      <c r="W793" s="121"/>
      <c r="X793" s="121"/>
      <c r="Y793" s="121"/>
    </row>
    <row r="794" spans="10:25" ht="15.75" customHeight="1" x14ac:dyDescent="0.35">
      <c r="J794" s="121"/>
      <c r="K794" s="121"/>
      <c r="L794" s="121"/>
      <c r="M794" s="121"/>
      <c r="N794" s="121"/>
      <c r="O794" s="121"/>
      <c r="P794" s="121"/>
      <c r="Q794" s="121"/>
      <c r="R794" s="121"/>
      <c r="S794" s="121"/>
      <c r="T794" s="121"/>
      <c r="U794" s="121"/>
      <c r="V794" s="121"/>
      <c r="W794" s="121"/>
      <c r="X794" s="121"/>
      <c r="Y794" s="121"/>
    </row>
    <row r="795" spans="10:25" ht="15.75" customHeight="1" x14ac:dyDescent="0.35">
      <c r="J795" s="121"/>
      <c r="K795" s="121"/>
      <c r="L795" s="121"/>
      <c r="M795" s="121"/>
      <c r="N795" s="121"/>
      <c r="O795" s="121"/>
      <c r="P795" s="121"/>
      <c r="Q795" s="121"/>
      <c r="R795" s="121"/>
      <c r="S795" s="121"/>
      <c r="T795" s="121"/>
      <c r="U795" s="121"/>
      <c r="V795" s="121"/>
      <c r="W795" s="121"/>
      <c r="X795" s="121"/>
      <c r="Y795" s="121"/>
    </row>
    <row r="796" spans="10:25" ht="15.75" customHeight="1" x14ac:dyDescent="0.35">
      <c r="J796" s="121"/>
      <c r="K796" s="121"/>
      <c r="L796" s="121"/>
      <c r="M796" s="121"/>
      <c r="N796" s="121"/>
      <c r="O796" s="121"/>
      <c r="P796" s="121"/>
      <c r="Q796" s="121"/>
      <c r="R796" s="121"/>
      <c r="S796" s="121"/>
      <c r="T796" s="121"/>
      <c r="U796" s="121"/>
      <c r="V796" s="121"/>
      <c r="W796" s="121"/>
      <c r="X796" s="121"/>
      <c r="Y796" s="121"/>
    </row>
    <row r="797" spans="10:25" ht="15.75" customHeight="1" x14ac:dyDescent="0.35">
      <c r="J797" s="121"/>
      <c r="K797" s="121"/>
      <c r="L797" s="121"/>
      <c r="M797" s="121"/>
      <c r="N797" s="121"/>
      <c r="O797" s="121"/>
      <c r="P797" s="121"/>
      <c r="Q797" s="121"/>
      <c r="R797" s="121"/>
      <c r="S797" s="121"/>
      <c r="T797" s="121"/>
      <c r="U797" s="121"/>
      <c r="V797" s="121"/>
      <c r="W797" s="121"/>
      <c r="X797" s="121"/>
      <c r="Y797" s="121"/>
    </row>
    <row r="798" spans="10:25" ht="15.75" customHeight="1" x14ac:dyDescent="0.35">
      <c r="J798" s="121"/>
      <c r="K798" s="121"/>
      <c r="L798" s="121"/>
      <c r="M798" s="121"/>
      <c r="N798" s="121"/>
      <c r="O798" s="121"/>
      <c r="P798" s="121"/>
      <c r="Q798" s="121"/>
      <c r="R798" s="121"/>
      <c r="S798" s="121"/>
      <c r="T798" s="121"/>
      <c r="U798" s="121"/>
      <c r="V798" s="121"/>
      <c r="W798" s="121"/>
      <c r="X798" s="121"/>
      <c r="Y798" s="121"/>
    </row>
    <row r="799" spans="10:25" ht="15.75" customHeight="1" x14ac:dyDescent="0.35">
      <c r="J799" s="121"/>
      <c r="K799" s="121"/>
      <c r="L799" s="121"/>
      <c r="M799" s="121"/>
      <c r="N799" s="121"/>
      <c r="O799" s="121"/>
      <c r="P799" s="121"/>
      <c r="Q799" s="121"/>
      <c r="R799" s="121"/>
      <c r="S799" s="121"/>
      <c r="T799" s="121"/>
      <c r="U799" s="121"/>
      <c r="V799" s="121"/>
      <c r="W799" s="121"/>
      <c r="X799" s="121"/>
      <c r="Y799" s="121"/>
    </row>
    <row r="800" spans="10:25" ht="15.75" customHeight="1" x14ac:dyDescent="0.35">
      <c r="J800" s="121"/>
      <c r="K800" s="121"/>
      <c r="L800" s="121"/>
      <c r="M800" s="121"/>
      <c r="N800" s="121"/>
      <c r="O800" s="121"/>
      <c r="P800" s="121"/>
      <c r="Q800" s="121"/>
      <c r="R800" s="121"/>
      <c r="S800" s="121"/>
      <c r="T800" s="121"/>
      <c r="U800" s="121"/>
      <c r="V800" s="121"/>
      <c r="W800" s="121"/>
      <c r="X800" s="121"/>
      <c r="Y800" s="121"/>
    </row>
    <row r="801" spans="10:25" ht="15.75" customHeight="1" x14ac:dyDescent="0.35">
      <c r="J801" s="121"/>
      <c r="K801" s="121"/>
      <c r="L801" s="121"/>
      <c r="M801" s="121"/>
      <c r="N801" s="121"/>
      <c r="O801" s="121"/>
      <c r="P801" s="121"/>
      <c r="Q801" s="121"/>
      <c r="R801" s="121"/>
      <c r="S801" s="121"/>
      <c r="T801" s="121"/>
      <c r="U801" s="121"/>
      <c r="V801" s="121"/>
      <c r="W801" s="121"/>
      <c r="X801" s="121"/>
      <c r="Y801" s="121"/>
    </row>
    <row r="802" spans="10:25" ht="15.75" customHeight="1" x14ac:dyDescent="0.35">
      <c r="J802" s="121"/>
      <c r="K802" s="121"/>
      <c r="L802" s="121"/>
      <c r="M802" s="121"/>
      <c r="N802" s="121"/>
      <c r="O802" s="121"/>
      <c r="P802" s="121"/>
      <c r="Q802" s="121"/>
      <c r="R802" s="121"/>
      <c r="S802" s="121"/>
      <c r="T802" s="121"/>
      <c r="U802" s="121"/>
      <c r="V802" s="121"/>
      <c r="W802" s="121"/>
      <c r="X802" s="121"/>
      <c r="Y802" s="121"/>
    </row>
    <row r="803" spans="10:25" ht="15.75" customHeight="1" x14ac:dyDescent="0.35">
      <c r="J803" s="121"/>
      <c r="K803" s="121"/>
      <c r="L803" s="121"/>
      <c r="M803" s="121"/>
      <c r="N803" s="121"/>
      <c r="O803" s="121"/>
      <c r="P803" s="121"/>
      <c r="Q803" s="121"/>
      <c r="R803" s="121"/>
      <c r="S803" s="121"/>
      <c r="T803" s="121"/>
      <c r="U803" s="121"/>
      <c r="V803" s="121"/>
      <c r="W803" s="121"/>
      <c r="X803" s="121"/>
      <c r="Y803" s="121"/>
    </row>
    <row r="804" spans="10:25" ht="15.75" customHeight="1" x14ac:dyDescent="0.35">
      <c r="J804" s="121"/>
      <c r="K804" s="121"/>
      <c r="L804" s="121"/>
      <c r="M804" s="121"/>
      <c r="N804" s="121"/>
      <c r="O804" s="121"/>
      <c r="P804" s="121"/>
      <c r="Q804" s="121"/>
      <c r="R804" s="121"/>
      <c r="S804" s="121"/>
      <c r="T804" s="121"/>
      <c r="U804" s="121"/>
      <c r="V804" s="121"/>
      <c r="W804" s="121"/>
      <c r="X804" s="121"/>
      <c r="Y804" s="121"/>
    </row>
    <row r="805" spans="10:25" ht="15.75" customHeight="1" x14ac:dyDescent="0.35">
      <c r="J805" s="121"/>
      <c r="K805" s="121"/>
      <c r="L805" s="121"/>
      <c r="M805" s="121"/>
      <c r="N805" s="121"/>
      <c r="O805" s="121"/>
      <c r="P805" s="121"/>
      <c r="Q805" s="121"/>
      <c r="R805" s="121"/>
      <c r="S805" s="121"/>
      <c r="T805" s="121"/>
      <c r="U805" s="121"/>
      <c r="V805" s="121"/>
      <c r="W805" s="121"/>
      <c r="X805" s="121"/>
      <c r="Y805" s="121"/>
    </row>
    <row r="806" spans="10:25" ht="15.75" customHeight="1" x14ac:dyDescent="0.35">
      <c r="J806" s="121"/>
      <c r="K806" s="121"/>
      <c r="L806" s="121"/>
      <c r="M806" s="121"/>
      <c r="N806" s="121"/>
      <c r="O806" s="121"/>
      <c r="P806" s="121"/>
      <c r="Q806" s="121"/>
      <c r="R806" s="121"/>
      <c r="S806" s="121"/>
      <c r="T806" s="121"/>
      <c r="U806" s="121"/>
      <c r="V806" s="121"/>
      <c r="W806" s="121"/>
      <c r="X806" s="121"/>
      <c r="Y806" s="121"/>
    </row>
    <row r="807" spans="10:25" ht="15.75" customHeight="1" x14ac:dyDescent="0.35">
      <c r="J807" s="121"/>
      <c r="K807" s="121"/>
      <c r="L807" s="121"/>
      <c r="M807" s="121"/>
      <c r="N807" s="121"/>
      <c r="O807" s="121"/>
      <c r="P807" s="121"/>
      <c r="Q807" s="121"/>
      <c r="R807" s="121"/>
      <c r="S807" s="121"/>
      <c r="T807" s="121"/>
      <c r="U807" s="121"/>
      <c r="V807" s="121"/>
      <c r="W807" s="121"/>
      <c r="X807" s="121"/>
      <c r="Y807" s="121"/>
    </row>
    <row r="808" spans="10:25" ht="15.75" customHeight="1" x14ac:dyDescent="0.35">
      <c r="J808" s="121"/>
      <c r="K808" s="121"/>
      <c r="L808" s="121"/>
      <c r="M808" s="121"/>
      <c r="N808" s="121"/>
      <c r="O808" s="121"/>
      <c r="P808" s="121"/>
      <c r="Q808" s="121"/>
      <c r="R808" s="121"/>
      <c r="S808" s="121"/>
      <c r="T808" s="121"/>
      <c r="U808" s="121"/>
      <c r="V808" s="121"/>
      <c r="W808" s="121"/>
      <c r="X808" s="121"/>
      <c r="Y808" s="121"/>
    </row>
    <row r="809" spans="10:25" ht="15.75" customHeight="1" x14ac:dyDescent="0.35">
      <c r="J809" s="121"/>
      <c r="K809" s="121"/>
      <c r="L809" s="121"/>
      <c r="M809" s="121"/>
      <c r="N809" s="121"/>
      <c r="O809" s="121"/>
      <c r="P809" s="121"/>
      <c r="Q809" s="121"/>
      <c r="R809" s="121"/>
      <c r="S809" s="121"/>
      <c r="T809" s="121"/>
      <c r="U809" s="121"/>
      <c r="V809" s="121"/>
      <c r="W809" s="121"/>
      <c r="X809" s="121"/>
      <c r="Y809" s="121"/>
    </row>
    <row r="810" spans="10:25" ht="15.75" customHeight="1" x14ac:dyDescent="0.35">
      <c r="J810" s="121"/>
      <c r="K810" s="121"/>
      <c r="L810" s="121"/>
      <c r="M810" s="121"/>
      <c r="N810" s="121"/>
      <c r="O810" s="121"/>
      <c r="P810" s="121"/>
      <c r="Q810" s="121"/>
      <c r="R810" s="121"/>
      <c r="S810" s="121"/>
      <c r="T810" s="121"/>
      <c r="U810" s="121"/>
      <c r="V810" s="121"/>
      <c r="W810" s="121"/>
      <c r="X810" s="121"/>
      <c r="Y810" s="121"/>
    </row>
    <row r="811" spans="10:25" ht="15.75" customHeight="1" x14ac:dyDescent="0.35">
      <c r="J811" s="121"/>
      <c r="K811" s="121"/>
      <c r="L811" s="121"/>
      <c r="M811" s="121"/>
      <c r="N811" s="121"/>
      <c r="O811" s="121"/>
      <c r="P811" s="121"/>
      <c r="Q811" s="121"/>
      <c r="R811" s="121"/>
      <c r="S811" s="121"/>
      <c r="T811" s="121"/>
      <c r="U811" s="121"/>
      <c r="V811" s="121"/>
      <c r="W811" s="121"/>
      <c r="X811" s="121"/>
      <c r="Y811" s="121"/>
    </row>
    <row r="812" spans="10:25" ht="15.75" customHeight="1" x14ac:dyDescent="0.35">
      <c r="J812" s="121"/>
      <c r="K812" s="121"/>
      <c r="L812" s="121"/>
      <c r="M812" s="121"/>
      <c r="N812" s="121"/>
      <c r="O812" s="121"/>
      <c r="P812" s="121"/>
      <c r="Q812" s="121"/>
      <c r="R812" s="121"/>
      <c r="S812" s="121"/>
      <c r="T812" s="121"/>
      <c r="U812" s="121"/>
      <c r="V812" s="121"/>
      <c r="W812" s="121"/>
      <c r="X812" s="121"/>
      <c r="Y812" s="121"/>
    </row>
    <row r="813" spans="10:25" ht="15.75" customHeight="1" x14ac:dyDescent="0.35">
      <c r="J813" s="121"/>
      <c r="K813" s="121"/>
      <c r="L813" s="121"/>
      <c r="M813" s="121"/>
      <c r="N813" s="121"/>
      <c r="O813" s="121"/>
      <c r="P813" s="121"/>
      <c r="Q813" s="121"/>
      <c r="R813" s="121"/>
      <c r="S813" s="121"/>
      <c r="T813" s="121"/>
      <c r="U813" s="121"/>
      <c r="V813" s="121"/>
      <c r="W813" s="121"/>
      <c r="X813" s="121"/>
      <c r="Y813" s="121"/>
    </row>
    <row r="814" spans="10:25" ht="15.75" customHeight="1" x14ac:dyDescent="0.35">
      <c r="J814" s="121"/>
      <c r="K814" s="121"/>
      <c r="L814" s="121"/>
      <c r="M814" s="121"/>
      <c r="N814" s="121"/>
      <c r="O814" s="121"/>
      <c r="P814" s="121"/>
      <c r="Q814" s="121"/>
      <c r="R814" s="121"/>
      <c r="S814" s="121"/>
      <c r="T814" s="121"/>
      <c r="U814" s="121"/>
      <c r="V814" s="121"/>
      <c r="W814" s="121"/>
      <c r="X814" s="121"/>
      <c r="Y814" s="121"/>
    </row>
    <row r="815" spans="10:25" ht="15.75" customHeight="1" x14ac:dyDescent="0.35">
      <c r="J815" s="121"/>
      <c r="K815" s="121"/>
      <c r="L815" s="121"/>
      <c r="M815" s="121"/>
      <c r="N815" s="121"/>
      <c r="O815" s="121"/>
      <c r="P815" s="121"/>
      <c r="Q815" s="121"/>
      <c r="R815" s="121"/>
      <c r="S815" s="121"/>
      <c r="T815" s="121"/>
      <c r="U815" s="121"/>
      <c r="V815" s="121"/>
      <c r="W815" s="121"/>
      <c r="X815" s="121"/>
      <c r="Y815" s="121"/>
    </row>
    <row r="816" spans="10:25" ht="15.75" customHeight="1" x14ac:dyDescent="0.35">
      <c r="J816" s="121"/>
      <c r="K816" s="121"/>
      <c r="L816" s="121"/>
      <c r="M816" s="121"/>
      <c r="N816" s="121"/>
      <c r="O816" s="121"/>
      <c r="P816" s="121"/>
      <c r="Q816" s="121"/>
      <c r="R816" s="121"/>
      <c r="S816" s="121"/>
      <c r="T816" s="121"/>
      <c r="U816" s="121"/>
      <c r="V816" s="121"/>
      <c r="W816" s="121"/>
      <c r="X816" s="121"/>
      <c r="Y816" s="121"/>
    </row>
    <row r="817" spans="10:25" ht="15.75" customHeight="1" x14ac:dyDescent="0.35">
      <c r="J817" s="121"/>
      <c r="K817" s="121"/>
      <c r="L817" s="121"/>
      <c r="M817" s="121"/>
      <c r="N817" s="121"/>
      <c r="O817" s="121"/>
      <c r="P817" s="121"/>
      <c r="Q817" s="121"/>
      <c r="R817" s="121"/>
      <c r="S817" s="121"/>
      <c r="T817" s="121"/>
      <c r="U817" s="121"/>
      <c r="V817" s="121"/>
      <c r="W817" s="121"/>
      <c r="X817" s="121"/>
      <c r="Y817" s="121"/>
    </row>
    <row r="818" spans="10:25" ht="15.75" customHeight="1" x14ac:dyDescent="0.35">
      <c r="J818" s="121"/>
      <c r="K818" s="121"/>
      <c r="L818" s="121"/>
      <c r="M818" s="121"/>
      <c r="N818" s="121"/>
      <c r="O818" s="121"/>
      <c r="P818" s="121"/>
      <c r="Q818" s="121"/>
      <c r="R818" s="121"/>
      <c r="S818" s="121"/>
      <c r="T818" s="121"/>
      <c r="U818" s="121"/>
      <c r="V818" s="121"/>
      <c r="W818" s="121"/>
      <c r="X818" s="121"/>
      <c r="Y818" s="121"/>
    </row>
    <row r="819" spans="10:25" ht="15.75" customHeight="1" x14ac:dyDescent="0.35">
      <c r="J819" s="121"/>
      <c r="K819" s="121"/>
      <c r="L819" s="121"/>
      <c r="M819" s="121"/>
      <c r="N819" s="121"/>
      <c r="O819" s="121"/>
      <c r="P819" s="121"/>
      <c r="Q819" s="121"/>
      <c r="R819" s="121"/>
      <c r="S819" s="121"/>
      <c r="T819" s="121"/>
      <c r="U819" s="121"/>
      <c r="V819" s="121"/>
      <c r="W819" s="121"/>
      <c r="X819" s="121"/>
      <c r="Y819" s="121"/>
    </row>
    <row r="820" spans="10:25" ht="15.75" customHeight="1" x14ac:dyDescent="0.35">
      <c r="J820" s="121"/>
      <c r="K820" s="121"/>
      <c r="L820" s="121"/>
      <c r="M820" s="121"/>
      <c r="N820" s="121"/>
      <c r="O820" s="121"/>
      <c r="P820" s="121"/>
      <c r="Q820" s="121"/>
      <c r="R820" s="121"/>
      <c r="S820" s="121"/>
      <c r="T820" s="121"/>
      <c r="U820" s="121"/>
      <c r="V820" s="121"/>
      <c r="W820" s="121"/>
      <c r="X820" s="121"/>
      <c r="Y820" s="121"/>
    </row>
    <row r="821" spans="10:25" ht="15.75" customHeight="1" x14ac:dyDescent="0.35">
      <c r="J821" s="121"/>
      <c r="K821" s="121"/>
      <c r="L821" s="121"/>
      <c r="M821" s="121"/>
      <c r="N821" s="121"/>
      <c r="O821" s="121"/>
      <c r="P821" s="121"/>
      <c r="Q821" s="121"/>
      <c r="R821" s="121"/>
      <c r="S821" s="121"/>
      <c r="T821" s="121"/>
      <c r="U821" s="121"/>
      <c r="V821" s="121"/>
      <c r="W821" s="121"/>
      <c r="X821" s="121"/>
      <c r="Y821" s="121"/>
    </row>
    <row r="822" spans="10:25" ht="15.75" customHeight="1" x14ac:dyDescent="0.35">
      <c r="J822" s="121"/>
      <c r="K822" s="121"/>
      <c r="L822" s="121"/>
      <c r="M822" s="121"/>
      <c r="N822" s="121"/>
      <c r="O822" s="121"/>
      <c r="P822" s="121"/>
      <c r="Q822" s="121"/>
      <c r="R822" s="121"/>
      <c r="S822" s="121"/>
      <c r="T822" s="121"/>
      <c r="U822" s="121"/>
      <c r="V822" s="121"/>
      <c r="W822" s="121"/>
      <c r="X822" s="121"/>
      <c r="Y822" s="121"/>
    </row>
    <row r="823" spans="10:25" ht="15.75" customHeight="1" x14ac:dyDescent="0.35">
      <c r="J823" s="121"/>
      <c r="K823" s="121"/>
      <c r="L823" s="121"/>
      <c r="M823" s="121"/>
      <c r="N823" s="121"/>
      <c r="O823" s="121"/>
      <c r="P823" s="121"/>
      <c r="Q823" s="121"/>
      <c r="R823" s="121"/>
      <c r="S823" s="121"/>
      <c r="T823" s="121"/>
      <c r="U823" s="121"/>
      <c r="V823" s="121"/>
      <c r="W823" s="121"/>
      <c r="X823" s="121"/>
      <c r="Y823" s="121"/>
    </row>
    <row r="824" spans="10:25" ht="15.75" customHeight="1" x14ac:dyDescent="0.35">
      <c r="J824" s="121"/>
      <c r="K824" s="121"/>
      <c r="L824" s="121"/>
      <c r="M824" s="121"/>
      <c r="N824" s="121"/>
      <c r="O824" s="121"/>
      <c r="P824" s="121"/>
      <c r="Q824" s="121"/>
      <c r="R824" s="121"/>
      <c r="S824" s="121"/>
      <c r="T824" s="121"/>
      <c r="U824" s="121"/>
      <c r="V824" s="121"/>
      <c r="W824" s="121"/>
      <c r="X824" s="121"/>
      <c r="Y824" s="121"/>
    </row>
    <row r="825" spans="10:25" ht="15.75" customHeight="1" x14ac:dyDescent="0.35">
      <c r="J825" s="121"/>
      <c r="K825" s="121"/>
      <c r="L825" s="121"/>
      <c r="M825" s="121"/>
      <c r="N825" s="121"/>
      <c r="O825" s="121"/>
      <c r="P825" s="121"/>
      <c r="Q825" s="121"/>
      <c r="R825" s="121"/>
      <c r="S825" s="121"/>
      <c r="T825" s="121"/>
      <c r="U825" s="121"/>
      <c r="V825" s="121"/>
      <c r="W825" s="121"/>
      <c r="X825" s="121"/>
      <c r="Y825" s="121"/>
    </row>
    <row r="826" spans="10:25" ht="15.75" customHeight="1" x14ac:dyDescent="0.35">
      <c r="J826" s="121"/>
      <c r="K826" s="121"/>
      <c r="L826" s="121"/>
      <c r="M826" s="121"/>
      <c r="N826" s="121"/>
      <c r="O826" s="121"/>
      <c r="P826" s="121"/>
      <c r="Q826" s="121"/>
      <c r="R826" s="121"/>
      <c r="S826" s="121"/>
      <c r="T826" s="121"/>
      <c r="U826" s="121"/>
      <c r="V826" s="121"/>
      <c r="W826" s="121"/>
      <c r="X826" s="121"/>
      <c r="Y826" s="121"/>
    </row>
    <row r="827" spans="10:25" ht="15.75" customHeight="1" x14ac:dyDescent="0.35">
      <c r="J827" s="121"/>
      <c r="K827" s="121"/>
      <c r="L827" s="121"/>
      <c r="M827" s="121"/>
      <c r="N827" s="121"/>
      <c r="O827" s="121"/>
      <c r="P827" s="121"/>
      <c r="Q827" s="121"/>
      <c r="R827" s="121"/>
      <c r="S827" s="121"/>
      <c r="T827" s="121"/>
      <c r="U827" s="121"/>
      <c r="V827" s="121"/>
      <c r="W827" s="121"/>
      <c r="X827" s="121"/>
      <c r="Y827" s="121"/>
    </row>
    <row r="828" spans="10:25" ht="15.75" customHeight="1" x14ac:dyDescent="0.35">
      <c r="J828" s="121"/>
      <c r="K828" s="121"/>
      <c r="L828" s="121"/>
      <c r="M828" s="121"/>
      <c r="N828" s="121"/>
      <c r="O828" s="121"/>
      <c r="P828" s="121"/>
      <c r="Q828" s="121"/>
      <c r="R828" s="121"/>
      <c r="S828" s="121"/>
      <c r="T828" s="121"/>
      <c r="U828" s="121"/>
      <c r="V828" s="121"/>
      <c r="W828" s="121"/>
      <c r="X828" s="121"/>
      <c r="Y828" s="121"/>
    </row>
    <row r="829" spans="10:25" ht="15.75" customHeight="1" x14ac:dyDescent="0.35">
      <c r="J829" s="121"/>
      <c r="K829" s="121"/>
      <c r="L829" s="121"/>
      <c r="M829" s="121"/>
      <c r="N829" s="121"/>
      <c r="O829" s="121"/>
      <c r="P829" s="121"/>
      <c r="Q829" s="121"/>
      <c r="R829" s="121"/>
      <c r="S829" s="121"/>
      <c r="T829" s="121"/>
      <c r="U829" s="121"/>
      <c r="V829" s="121"/>
      <c r="W829" s="121"/>
      <c r="X829" s="121"/>
      <c r="Y829" s="121"/>
    </row>
    <row r="830" spans="10:25" ht="15.75" customHeight="1" x14ac:dyDescent="0.35">
      <c r="J830" s="121"/>
      <c r="K830" s="121"/>
      <c r="L830" s="121"/>
      <c r="M830" s="121"/>
      <c r="N830" s="121"/>
      <c r="O830" s="121"/>
      <c r="P830" s="121"/>
      <c r="Q830" s="121"/>
      <c r="R830" s="121"/>
      <c r="S830" s="121"/>
      <c r="T830" s="121"/>
      <c r="U830" s="121"/>
      <c r="V830" s="121"/>
      <c r="W830" s="121"/>
      <c r="X830" s="121"/>
      <c r="Y830" s="121"/>
    </row>
    <row r="831" spans="10:25" ht="15.75" customHeight="1" x14ac:dyDescent="0.35">
      <c r="J831" s="121"/>
      <c r="K831" s="121"/>
      <c r="L831" s="121"/>
      <c r="M831" s="121"/>
      <c r="N831" s="121"/>
      <c r="O831" s="121"/>
      <c r="P831" s="121"/>
      <c r="Q831" s="121"/>
      <c r="R831" s="121"/>
      <c r="S831" s="121"/>
      <c r="T831" s="121"/>
      <c r="U831" s="121"/>
      <c r="V831" s="121"/>
      <c r="W831" s="121"/>
      <c r="X831" s="121"/>
      <c r="Y831" s="121"/>
    </row>
    <row r="832" spans="10:25" ht="15.75" customHeight="1" x14ac:dyDescent="0.35">
      <c r="J832" s="121"/>
      <c r="K832" s="121"/>
      <c r="L832" s="121"/>
      <c r="M832" s="121"/>
      <c r="N832" s="121"/>
      <c r="O832" s="121"/>
      <c r="P832" s="121"/>
      <c r="Q832" s="121"/>
      <c r="R832" s="121"/>
      <c r="S832" s="121"/>
      <c r="T832" s="121"/>
      <c r="U832" s="121"/>
      <c r="V832" s="121"/>
      <c r="W832" s="121"/>
      <c r="X832" s="121"/>
      <c r="Y832" s="121"/>
    </row>
    <row r="833" spans="10:25" ht="15.75" customHeight="1" x14ac:dyDescent="0.35">
      <c r="J833" s="121"/>
      <c r="K833" s="121"/>
      <c r="L833" s="121"/>
      <c r="M833" s="121"/>
      <c r="N833" s="121"/>
      <c r="O833" s="121"/>
      <c r="P833" s="121"/>
      <c r="Q833" s="121"/>
      <c r="R833" s="121"/>
      <c r="S833" s="121"/>
      <c r="T833" s="121"/>
      <c r="U833" s="121"/>
      <c r="V833" s="121"/>
      <c r="W833" s="121"/>
      <c r="X833" s="121"/>
      <c r="Y833" s="121"/>
    </row>
    <row r="834" spans="10:25" ht="15.75" customHeight="1" x14ac:dyDescent="0.35">
      <c r="J834" s="121"/>
      <c r="K834" s="121"/>
      <c r="L834" s="121"/>
      <c r="M834" s="121"/>
      <c r="N834" s="121"/>
      <c r="O834" s="121"/>
      <c r="P834" s="121"/>
      <c r="Q834" s="121"/>
      <c r="R834" s="121"/>
      <c r="S834" s="121"/>
      <c r="T834" s="121"/>
      <c r="U834" s="121"/>
      <c r="V834" s="121"/>
      <c r="W834" s="121"/>
      <c r="X834" s="121"/>
      <c r="Y834" s="121"/>
    </row>
    <row r="835" spans="10:25" ht="15.75" customHeight="1" x14ac:dyDescent="0.35">
      <c r="J835" s="121"/>
      <c r="K835" s="121"/>
      <c r="L835" s="121"/>
      <c r="M835" s="121"/>
      <c r="N835" s="121"/>
      <c r="O835" s="121"/>
      <c r="P835" s="121"/>
      <c r="Q835" s="121"/>
      <c r="R835" s="121"/>
      <c r="S835" s="121"/>
      <c r="T835" s="121"/>
      <c r="U835" s="121"/>
      <c r="V835" s="121"/>
      <c r="W835" s="121"/>
      <c r="X835" s="121"/>
      <c r="Y835" s="121"/>
    </row>
    <row r="836" spans="10:25" ht="15.75" customHeight="1" x14ac:dyDescent="0.35">
      <c r="J836" s="121"/>
      <c r="K836" s="121"/>
      <c r="L836" s="121"/>
      <c r="M836" s="121"/>
      <c r="N836" s="121"/>
      <c r="O836" s="121"/>
      <c r="P836" s="121"/>
      <c r="Q836" s="121"/>
      <c r="R836" s="121"/>
      <c r="S836" s="121"/>
      <c r="T836" s="121"/>
      <c r="U836" s="121"/>
      <c r="V836" s="121"/>
      <c r="W836" s="121"/>
      <c r="X836" s="121"/>
      <c r="Y836" s="121"/>
    </row>
    <row r="837" spans="10:25" ht="15.75" customHeight="1" x14ac:dyDescent="0.35">
      <c r="J837" s="121"/>
      <c r="K837" s="121"/>
      <c r="L837" s="121"/>
      <c r="M837" s="121"/>
      <c r="N837" s="121"/>
      <c r="O837" s="121"/>
      <c r="P837" s="121"/>
      <c r="Q837" s="121"/>
      <c r="R837" s="121"/>
      <c r="S837" s="121"/>
      <c r="T837" s="121"/>
      <c r="U837" s="121"/>
      <c r="V837" s="121"/>
      <c r="W837" s="121"/>
      <c r="X837" s="121"/>
      <c r="Y837" s="121"/>
    </row>
    <row r="838" spans="10:25" ht="15.75" customHeight="1" x14ac:dyDescent="0.35">
      <c r="J838" s="121"/>
      <c r="K838" s="121"/>
      <c r="L838" s="121"/>
      <c r="M838" s="121"/>
      <c r="N838" s="121"/>
      <c r="O838" s="121"/>
      <c r="P838" s="121"/>
      <c r="Q838" s="121"/>
      <c r="R838" s="121"/>
      <c r="S838" s="121"/>
      <c r="T838" s="121"/>
      <c r="U838" s="121"/>
      <c r="V838" s="121"/>
      <c r="W838" s="121"/>
      <c r="X838" s="121"/>
      <c r="Y838" s="121"/>
    </row>
    <row r="839" spans="10:25" ht="15.75" customHeight="1" x14ac:dyDescent="0.35">
      <c r="J839" s="121"/>
      <c r="K839" s="121"/>
      <c r="L839" s="121"/>
      <c r="M839" s="121"/>
      <c r="N839" s="121"/>
      <c r="O839" s="121"/>
      <c r="P839" s="121"/>
      <c r="Q839" s="121"/>
      <c r="R839" s="121"/>
      <c r="S839" s="121"/>
      <c r="T839" s="121"/>
      <c r="U839" s="121"/>
      <c r="V839" s="121"/>
      <c r="W839" s="121"/>
      <c r="X839" s="121"/>
      <c r="Y839" s="121"/>
    </row>
    <row r="840" spans="10:25" ht="15.75" customHeight="1" x14ac:dyDescent="0.35">
      <c r="J840" s="121"/>
      <c r="K840" s="121"/>
      <c r="L840" s="121"/>
      <c r="M840" s="121"/>
      <c r="N840" s="121"/>
      <c r="O840" s="121"/>
      <c r="P840" s="121"/>
      <c r="Q840" s="121"/>
      <c r="R840" s="121"/>
      <c r="S840" s="121"/>
      <c r="T840" s="121"/>
      <c r="U840" s="121"/>
      <c r="V840" s="121"/>
      <c r="W840" s="121"/>
      <c r="X840" s="121"/>
      <c r="Y840" s="121"/>
    </row>
    <row r="841" spans="10:25" ht="15.75" customHeight="1" x14ac:dyDescent="0.35">
      <c r="J841" s="121"/>
      <c r="K841" s="121"/>
      <c r="L841" s="121"/>
      <c r="M841" s="121"/>
      <c r="N841" s="121"/>
      <c r="O841" s="121"/>
      <c r="P841" s="121"/>
      <c r="Q841" s="121"/>
      <c r="R841" s="121"/>
      <c r="S841" s="121"/>
      <c r="T841" s="121"/>
      <c r="U841" s="121"/>
      <c r="V841" s="121"/>
      <c r="W841" s="121"/>
      <c r="X841" s="121"/>
      <c r="Y841" s="121"/>
    </row>
    <row r="842" spans="10:25" ht="15.75" customHeight="1" x14ac:dyDescent="0.35">
      <c r="J842" s="121"/>
      <c r="K842" s="121"/>
      <c r="L842" s="121"/>
      <c r="M842" s="121"/>
      <c r="N842" s="121"/>
      <c r="O842" s="121"/>
      <c r="P842" s="121"/>
      <c r="Q842" s="121"/>
      <c r="R842" s="121"/>
      <c r="S842" s="121"/>
      <c r="T842" s="121"/>
      <c r="U842" s="121"/>
      <c r="V842" s="121"/>
      <c r="W842" s="121"/>
      <c r="X842" s="121"/>
      <c r="Y842" s="121"/>
    </row>
    <row r="843" spans="10:25" ht="15.75" customHeight="1" x14ac:dyDescent="0.35">
      <c r="J843" s="121"/>
      <c r="K843" s="121"/>
      <c r="L843" s="121"/>
      <c r="M843" s="121"/>
      <c r="N843" s="121"/>
      <c r="O843" s="121"/>
      <c r="P843" s="121"/>
      <c r="Q843" s="121"/>
      <c r="R843" s="121"/>
      <c r="S843" s="121"/>
      <c r="T843" s="121"/>
      <c r="U843" s="121"/>
      <c r="V843" s="121"/>
      <c r="W843" s="121"/>
      <c r="X843" s="121"/>
      <c r="Y843" s="121"/>
    </row>
    <row r="844" spans="10:25" ht="15.75" customHeight="1" x14ac:dyDescent="0.35">
      <c r="J844" s="121"/>
      <c r="K844" s="121"/>
      <c r="L844" s="121"/>
      <c r="M844" s="121"/>
      <c r="N844" s="121"/>
      <c r="O844" s="121"/>
      <c r="P844" s="121"/>
      <c r="Q844" s="121"/>
      <c r="R844" s="121"/>
      <c r="S844" s="121"/>
      <c r="T844" s="121"/>
      <c r="U844" s="121"/>
      <c r="V844" s="121"/>
      <c r="W844" s="121"/>
      <c r="X844" s="121"/>
      <c r="Y844" s="121"/>
    </row>
    <row r="845" spans="10:25" ht="15.75" customHeight="1" x14ac:dyDescent="0.35">
      <c r="J845" s="121"/>
      <c r="K845" s="121"/>
      <c r="L845" s="121"/>
      <c r="M845" s="121"/>
      <c r="N845" s="121"/>
      <c r="O845" s="121"/>
      <c r="P845" s="121"/>
      <c r="Q845" s="121"/>
      <c r="R845" s="121"/>
      <c r="S845" s="121"/>
      <c r="T845" s="121"/>
      <c r="U845" s="121"/>
      <c r="V845" s="121"/>
      <c r="W845" s="121"/>
      <c r="X845" s="121"/>
      <c r="Y845" s="121"/>
    </row>
    <row r="846" spans="10:25" ht="15.75" customHeight="1" x14ac:dyDescent="0.35">
      <c r="J846" s="121"/>
      <c r="K846" s="121"/>
      <c r="L846" s="121"/>
      <c r="M846" s="121"/>
      <c r="N846" s="121"/>
      <c r="O846" s="121"/>
      <c r="P846" s="121"/>
      <c r="Q846" s="121"/>
      <c r="R846" s="121"/>
      <c r="S846" s="121"/>
      <c r="T846" s="121"/>
      <c r="U846" s="121"/>
      <c r="V846" s="121"/>
      <c r="W846" s="121"/>
      <c r="X846" s="121"/>
      <c r="Y846" s="121"/>
    </row>
    <row r="847" spans="10:25" ht="15.75" customHeight="1" x14ac:dyDescent="0.35">
      <c r="J847" s="121"/>
      <c r="K847" s="121"/>
      <c r="L847" s="121"/>
      <c r="M847" s="121"/>
      <c r="N847" s="121"/>
      <c r="O847" s="121"/>
      <c r="P847" s="121"/>
      <c r="Q847" s="121"/>
      <c r="R847" s="121"/>
      <c r="S847" s="121"/>
      <c r="T847" s="121"/>
      <c r="U847" s="121"/>
      <c r="V847" s="121"/>
      <c r="W847" s="121"/>
      <c r="X847" s="121"/>
      <c r="Y847" s="121"/>
    </row>
    <row r="848" spans="10:25" ht="15.75" customHeight="1" x14ac:dyDescent="0.35">
      <c r="J848" s="121"/>
      <c r="K848" s="121"/>
      <c r="L848" s="121"/>
      <c r="M848" s="121"/>
      <c r="N848" s="121"/>
      <c r="O848" s="121"/>
      <c r="P848" s="121"/>
      <c r="Q848" s="121"/>
      <c r="R848" s="121"/>
      <c r="S848" s="121"/>
      <c r="T848" s="121"/>
      <c r="U848" s="121"/>
      <c r="V848" s="121"/>
      <c r="W848" s="121"/>
      <c r="X848" s="121"/>
      <c r="Y848" s="121"/>
    </row>
    <row r="849" spans="10:25" ht="15.75" customHeight="1" x14ac:dyDescent="0.35">
      <c r="J849" s="121"/>
      <c r="K849" s="121"/>
      <c r="L849" s="121"/>
      <c r="M849" s="121"/>
      <c r="N849" s="121"/>
      <c r="O849" s="121"/>
      <c r="P849" s="121"/>
      <c r="Q849" s="121"/>
      <c r="R849" s="121"/>
      <c r="S849" s="121"/>
      <c r="T849" s="121"/>
      <c r="U849" s="121"/>
      <c r="V849" s="121"/>
      <c r="W849" s="121"/>
      <c r="X849" s="121"/>
      <c r="Y849" s="121"/>
    </row>
    <row r="850" spans="10:25" ht="15.75" customHeight="1" x14ac:dyDescent="0.35">
      <c r="J850" s="121"/>
      <c r="K850" s="121"/>
      <c r="L850" s="121"/>
      <c r="M850" s="121"/>
      <c r="N850" s="121"/>
      <c r="O850" s="121"/>
      <c r="P850" s="121"/>
      <c r="Q850" s="121"/>
      <c r="R850" s="121"/>
      <c r="S850" s="121"/>
      <c r="T850" s="121"/>
      <c r="U850" s="121"/>
      <c r="V850" s="121"/>
      <c r="W850" s="121"/>
      <c r="X850" s="121"/>
      <c r="Y850" s="121"/>
    </row>
    <row r="851" spans="10:25" ht="15.75" customHeight="1" x14ac:dyDescent="0.35">
      <c r="J851" s="121"/>
      <c r="K851" s="121"/>
      <c r="L851" s="121"/>
      <c r="M851" s="121"/>
      <c r="N851" s="121"/>
      <c r="O851" s="121"/>
      <c r="P851" s="121"/>
      <c r="Q851" s="121"/>
      <c r="R851" s="121"/>
      <c r="S851" s="121"/>
      <c r="T851" s="121"/>
      <c r="U851" s="121"/>
      <c r="V851" s="121"/>
      <c r="W851" s="121"/>
      <c r="X851" s="121"/>
      <c r="Y851" s="121"/>
    </row>
    <row r="852" spans="10:25" ht="15.75" customHeight="1" x14ac:dyDescent="0.35">
      <c r="J852" s="121"/>
      <c r="K852" s="121"/>
      <c r="L852" s="121"/>
      <c r="M852" s="121"/>
      <c r="N852" s="121"/>
      <c r="O852" s="121"/>
      <c r="P852" s="121"/>
      <c r="Q852" s="121"/>
      <c r="R852" s="121"/>
      <c r="S852" s="121"/>
      <c r="T852" s="121"/>
      <c r="U852" s="121"/>
      <c r="V852" s="121"/>
      <c r="W852" s="121"/>
      <c r="X852" s="121"/>
      <c r="Y852" s="121"/>
    </row>
    <row r="853" spans="10:25" ht="15.75" customHeight="1" x14ac:dyDescent="0.35">
      <c r="J853" s="121"/>
      <c r="K853" s="121"/>
      <c r="L853" s="121"/>
      <c r="M853" s="121"/>
      <c r="N853" s="121"/>
      <c r="O853" s="121"/>
      <c r="P853" s="121"/>
      <c r="Q853" s="121"/>
      <c r="R853" s="121"/>
      <c r="S853" s="121"/>
      <c r="T853" s="121"/>
      <c r="U853" s="121"/>
      <c r="V853" s="121"/>
      <c r="W853" s="121"/>
      <c r="X853" s="121"/>
      <c r="Y853" s="121"/>
    </row>
    <row r="854" spans="10:25" ht="15.75" customHeight="1" x14ac:dyDescent="0.35">
      <c r="J854" s="121"/>
      <c r="K854" s="121"/>
      <c r="L854" s="121"/>
      <c r="M854" s="121"/>
      <c r="N854" s="121"/>
      <c r="O854" s="121"/>
      <c r="P854" s="121"/>
      <c r="Q854" s="121"/>
      <c r="R854" s="121"/>
      <c r="S854" s="121"/>
      <c r="T854" s="121"/>
      <c r="U854" s="121"/>
      <c r="V854" s="121"/>
      <c r="W854" s="121"/>
      <c r="X854" s="121"/>
      <c r="Y854" s="121"/>
    </row>
    <row r="855" spans="10:25" ht="15.75" customHeight="1" x14ac:dyDescent="0.35">
      <c r="J855" s="121"/>
      <c r="K855" s="121"/>
      <c r="L855" s="121"/>
      <c r="M855" s="121"/>
      <c r="N855" s="121"/>
      <c r="O855" s="121"/>
      <c r="P855" s="121"/>
      <c r="Q855" s="121"/>
      <c r="R855" s="121"/>
      <c r="S855" s="121"/>
      <c r="T855" s="121"/>
      <c r="U855" s="121"/>
      <c r="V855" s="121"/>
      <c r="W855" s="121"/>
      <c r="X855" s="121"/>
      <c r="Y855" s="121"/>
    </row>
    <row r="856" spans="10:25" ht="15.75" customHeight="1" x14ac:dyDescent="0.35">
      <c r="J856" s="121"/>
      <c r="K856" s="121"/>
      <c r="L856" s="121"/>
      <c r="M856" s="121"/>
      <c r="N856" s="121"/>
      <c r="O856" s="121"/>
      <c r="P856" s="121"/>
      <c r="Q856" s="121"/>
      <c r="R856" s="121"/>
      <c r="S856" s="121"/>
      <c r="T856" s="121"/>
      <c r="U856" s="121"/>
      <c r="V856" s="121"/>
      <c r="W856" s="121"/>
      <c r="X856" s="121"/>
      <c r="Y856" s="121"/>
    </row>
    <row r="857" spans="10:25" ht="15.75" customHeight="1" x14ac:dyDescent="0.35">
      <c r="J857" s="121"/>
      <c r="K857" s="121"/>
      <c r="L857" s="121"/>
      <c r="M857" s="121"/>
      <c r="N857" s="121"/>
      <c r="O857" s="121"/>
      <c r="P857" s="121"/>
      <c r="Q857" s="121"/>
      <c r="R857" s="121"/>
      <c r="S857" s="121"/>
      <c r="T857" s="121"/>
      <c r="U857" s="121"/>
      <c r="V857" s="121"/>
      <c r="W857" s="121"/>
      <c r="X857" s="121"/>
      <c r="Y857" s="121"/>
    </row>
    <row r="858" spans="10:25" ht="15.75" customHeight="1" x14ac:dyDescent="0.35">
      <c r="J858" s="121"/>
      <c r="K858" s="121"/>
      <c r="L858" s="121"/>
      <c r="M858" s="121"/>
      <c r="N858" s="121"/>
      <c r="O858" s="121"/>
      <c r="P858" s="121"/>
      <c r="Q858" s="121"/>
      <c r="R858" s="121"/>
      <c r="S858" s="121"/>
      <c r="T858" s="121"/>
      <c r="U858" s="121"/>
      <c r="V858" s="121"/>
      <c r="W858" s="121"/>
      <c r="X858" s="121"/>
      <c r="Y858" s="121"/>
    </row>
    <row r="859" spans="10:25" ht="15.75" customHeight="1" x14ac:dyDescent="0.35">
      <c r="J859" s="121"/>
      <c r="K859" s="121"/>
      <c r="L859" s="121"/>
      <c r="M859" s="121"/>
      <c r="N859" s="121"/>
      <c r="O859" s="121"/>
      <c r="P859" s="121"/>
      <c r="Q859" s="121"/>
      <c r="R859" s="121"/>
      <c r="S859" s="121"/>
      <c r="T859" s="121"/>
      <c r="U859" s="121"/>
      <c r="V859" s="121"/>
      <c r="W859" s="121"/>
      <c r="X859" s="121"/>
      <c r="Y859" s="121"/>
    </row>
    <row r="860" spans="10:25" ht="15.75" customHeight="1" x14ac:dyDescent="0.35">
      <c r="J860" s="121"/>
      <c r="K860" s="121"/>
      <c r="L860" s="121"/>
      <c r="M860" s="121"/>
      <c r="N860" s="121"/>
      <c r="O860" s="121"/>
      <c r="P860" s="121"/>
      <c r="Q860" s="121"/>
      <c r="R860" s="121"/>
      <c r="S860" s="121"/>
      <c r="T860" s="121"/>
      <c r="U860" s="121"/>
      <c r="V860" s="121"/>
      <c r="W860" s="121"/>
      <c r="X860" s="121"/>
      <c r="Y860" s="121"/>
    </row>
    <row r="861" spans="10:25" ht="15.75" customHeight="1" x14ac:dyDescent="0.35">
      <c r="J861" s="121"/>
      <c r="K861" s="121"/>
      <c r="L861" s="121"/>
      <c r="M861" s="121"/>
      <c r="N861" s="121"/>
      <c r="O861" s="121"/>
      <c r="P861" s="121"/>
      <c r="Q861" s="121"/>
      <c r="R861" s="121"/>
      <c r="S861" s="121"/>
      <c r="T861" s="121"/>
      <c r="U861" s="121"/>
      <c r="V861" s="121"/>
      <c r="W861" s="121"/>
      <c r="X861" s="121"/>
      <c r="Y861" s="121"/>
    </row>
    <row r="862" spans="10:25" ht="15.75" customHeight="1" x14ac:dyDescent="0.35">
      <c r="J862" s="121"/>
      <c r="K862" s="121"/>
      <c r="L862" s="121"/>
      <c r="M862" s="121"/>
      <c r="N862" s="121"/>
      <c r="O862" s="121"/>
      <c r="P862" s="121"/>
      <c r="Q862" s="121"/>
      <c r="R862" s="121"/>
      <c r="S862" s="121"/>
      <c r="T862" s="121"/>
      <c r="U862" s="121"/>
      <c r="V862" s="121"/>
      <c r="W862" s="121"/>
      <c r="X862" s="121"/>
      <c r="Y862" s="121"/>
    </row>
    <row r="863" spans="10:25" ht="15.75" customHeight="1" x14ac:dyDescent="0.35">
      <c r="J863" s="121"/>
      <c r="K863" s="121"/>
      <c r="L863" s="121"/>
      <c r="M863" s="121"/>
      <c r="N863" s="121"/>
      <c r="O863" s="121"/>
      <c r="P863" s="121"/>
      <c r="Q863" s="121"/>
      <c r="R863" s="121"/>
      <c r="S863" s="121"/>
      <c r="T863" s="121"/>
      <c r="U863" s="121"/>
      <c r="V863" s="121"/>
      <c r="W863" s="121"/>
      <c r="X863" s="121"/>
      <c r="Y863" s="121"/>
    </row>
    <row r="864" spans="10:25" ht="15.75" customHeight="1" x14ac:dyDescent="0.35">
      <c r="J864" s="121"/>
      <c r="K864" s="121"/>
      <c r="L864" s="121"/>
      <c r="M864" s="121"/>
      <c r="N864" s="121"/>
      <c r="O864" s="121"/>
      <c r="P864" s="121"/>
      <c r="Q864" s="121"/>
      <c r="R864" s="121"/>
      <c r="S864" s="121"/>
      <c r="T864" s="121"/>
      <c r="U864" s="121"/>
      <c r="V864" s="121"/>
      <c r="W864" s="121"/>
      <c r="X864" s="121"/>
      <c r="Y864" s="121"/>
    </row>
    <row r="865" spans="10:25" ht="15.75" customHeight="1" x14ac:dyDescent="0.35">
      <c r="J865" s="121"/>
      <c r="K865" s="121"/>
      <c r="L865" s="121"/>
      <c r="M865" s="121"/>
      <c r="N865" s="121"/>
      <c r="O865" s="121"/>
      <c r="P865" s="121"/>
      <c r="Q865" s="121"/>
      <c r="R865" s="121"/>
      <c r="S865" s="121"/>
      <c r="T865" s="121"/>
      <c r="U865" s="121"/>
      <c r="V865" s="121"/>
      <c r="W865" s="121"/>
      <c r="X865" s="121"/>
      <c r="Y865" s="121"/>
    </row>
    <row r="866" spans="10:25" ht="15.75" customHeight="1" x14ac:dyDescent="0.35">
      <c r="J866" s="121"/>
      <c r="K866" s="121"/>
      <c r="L866" s="121"/>
      <c r="M866" s="121"/>
      <c r="N866" s="121"/>
      <c r="O866" s="121"/>
      <c r="P866" s="121"/>
      <c r="Q866" s="121"/>
      <c r="R866" s="121"/>
      <c r="S866" s="121"/>
      <c r="T866" s="121"/>
      <c r="U866" s="121"/>
      <c r="V866" s="121"/>
      <c r="W866" s="121"/>
      <c r="X866" s="121"/>
      <c r="Y866" s="121"/>
    </row>
    <row r="867" spans="10:25" ht="15.75" customHeight="1" x14ac:dyDescent="0.35">
      <c r="J867" s="121"/>
      <c r="K867" s="121"/>
      <c r="L867" s="121"/>
      <c r="M867" s="121"/>
      <c r="N867" s="121"/>
      <c r="O867" s="121"/>
      <c r="P867" s="121"/>
      <c r="Q867" s="121"/>
      <c r="R867" s="121"/>
      <c r="S867" s="121"/>
      <c r="T867" s="121"/>
      <c r="U867" s="121"/>
      <c r="V867" s="121"/>
      <c r="W867" s="121"/>
      <c r="X867" s="121"/>
      <c r="Y867" s="121"/>
    </row>
    <row r="868" spans="10:25" ht="15.75" customHeight="1" x14ac:dyDescent="0.35">
      <c r="J868" s="121"/>
      <c r="K868" s="121"/>
      <c r="L868" s="121"/>
      <c r="M868" s="121"/>
      <c r="N868" s="121"/>
      <c r="O868" s="121"/>
      <c r="P868" s="121"/>
      <c r="Q868" s="121"/>
      <c r="R868" s="121"/>
      <c r="S868" s="121"/>
      <c r="T868" s="121"/>
      <c r="U868" s="121"/>
      <c r="V868" s="121"/>
      <c r="W868" s="121"/>
      <c r="X868" s="121"/>
      <c r="Y868" s="121"/>
    </row>
    <row r="869" spans="10:25" ht="15.75" customHeight="1" x14ac:dyDescent="0.35">
      <c r="J869" s="121"/>
      <c r="K869" s="121"/>
      <c r="L869" s="121"/>
      <c r="M869" s="121"/>
      <c r="N869" s="121"/>
      <c r="O869" s="121"/>
      <c r="P869" s="121"/>
      <c r="Q869" s="121"/>
      <c r="R869" s="121"/>
      <c r="S869" s="121"/>
      <c r="T869" s="121"/>
      <c r="U869" s="121"/>
      <c r="V869" s="121"/>
      <c r="W869" s="121"/>
      <c r="X869" s="121"/>
      <c r="Y869" s="121"/>
    </row>
    <row r="870" spans="10:25" ht="15.75" customHeight="1" x14ac:dyDescent="0.35">
      <c r="J870" s="121"/>
      <c r="K870" s="121"/>
      <c r="L870" s="121"/>
      <c r="M870" s="121"/>
      <c r="N870" s="121"/>
      <c r="O870" s="121"/>
      <c r="P870" s="121"/>
      <c r="Q870" s="121"/>
      <c r="R870" s="121"/>
      <c r="S870" s="121"/>
      <c r="T870" s="121"/>
      <c r="U870" s="121"/>
      <c r="V870" s="121"/>
      <c r="W870" s="121"/>
      <c r="X870" s="121"/>
      <c r="Y870" s="121"/>
    </row>
    <row r="871" spans="10:25" ht="15.75" customHeight="1" x14ac:dyDescent="0.35">
      <c r="J871" s="121"/>
      <c r="K871" s="121"/>
      <c r="L871" s="121"/>
      <c r="M871" s="121"/>
      <c r="N871" s="121"/>
      <c r="O871" s="121"/>
      <c r="P871" s="121"/>
      <c r="Q871" s="121"/>
      <c r="R871" s="121"/>
      <c r="S871" s="121"/>
      <c r="T871" s="121"/>
      <c r="U871" s="121"/>
      <c r="V871" s="121"/>
      <c r="W871" s="121"/>
      <c r="X871" s="121"/>
      <c r="Y871" s="121"/>
    </row>
    <row r="872" spans="10:25" ht="15.75" customHeight="1" x14ac:dyDescent="0.35">
      <c r="J872" s="121"/>
      <c r="K872" s="121"/>
      <c r="L872" s="121"/>
      <c r="M872" s="121"/>
      <c r="N872" s="121"/>
      <c r="O872" s="121"/>
      <c r="P872" s="121"/>
      <c r="Q872" s="121"/>
      <c r="R872" s="121"/>
      <c r="S872" s="121"/>
      <c r="T872" s="121"/>
      <c r="U872" s="121"/>
      <c r="V872" s="121"/>
      <c r="W872" s="121"/>
      <c r="X872" s="121"/>
      <c r="Y872" s="121"/>
    </row>
    <row r="873" spans="10:25" ht="15.75" customHeight="1" x14ac:dyDescent="0.35">
      <c r="J873" s="121"/>
      <c r="K873" s="121"/>
      <c r="L873" s="121"/>
      <c r="M873" s="121"/>
      <c r="N873" s="121"/>
      <c r="O873" s="121"/>
      <c r="P873" s="121"/>
      <c r="Q873" s="121"/>
      <c r="R873" s="121"/>
      <c r="S873" s="121"/>
      <c r="T873" s="121"/>
      <c r="U873" s="121"/>
      <c r="V873" s="121"/>
      <c r="W873" s="121"/>
      <c r="X873" s="121"/>
      <c r="Y873" s="121"/>
    </row>
    <row r="874" spans="10:25" ht="15.75" customHeight="1" x14ac:dyDescent="0.35">
      <c r="J874" s="121"/>
      <c r="K874" s="121"/>
      <c r="L874" s="121"/>
      <c r="M874" s="121"/>
      <c r="N874" s="121"/>
      <c r="O874" s="121"/>
      <c r="P874" s="121"/>
      <c r="Q874" s="121"/>
      <c r="R874" s="121"/>
      <c r="S874" s="121"/>
      <c r="T874" s="121"/>
      <c r="U874" s="121"/>
      <c r="V874" s="121"/>
      <c r="W874" s="121"/>
      <c r="X874" s="121"/>
      <c r="Y874" s="121"/>
    </row>
    <row r="875" spans="10:25" ht="15.75" customHeight="1" x14ac:dyDescent="0.35">
      <c r="J875" s="121"/>
      <c r="K875" s="121"/>
      <c r="L875" s="121"/>
      <c r="M875" s="121"/>
      <c r="N875" s="121"/>
      <c r="O875" s="121"/>
      <c r="P875" s="121"/>
      <c r="Q875" s="121"/>
      <c r="R875" s="121"/>
      <c r="S875" s="121"/>
      <c r="T875" s="121"/>
      <c r="U875" s="121"/>
      <c r="V875" s="121"/>
      <c r="W875" s="121"/>
      <c r="X875" s="121"/>
      <c r="Y875" s="121"/>
    </row>
    <row r="876" spans="10:25" ht="15.75" customHeight="1" x14ac:dyDescent="0.35">
      <c r="J876" s="121"/>
      <c r="K876" s="121"/>
      <c r="L876" s="121"/>
      <c r="M876" s="121"/>
      <c r="N876" s="121"/>
      <c r="O876" s="121"/>
      <c r="P876" s="121"/>
      <c r="Q876" s="121"/>
      <c r="R876" s="121"/>
      <c r="S876" s="121"/>
      <c r="T876" s="121"/>
      <c r="U876" s="121"/>
      <c r="V876" s="121"/>
      <c r="W876" s="121"/>
      <c r="X876" s="121"/>
      <c r="Y876" s="121"/>
    </row>
    <row r="877" spans="10:25" ht="15.75" customHeight="1" x14ac:dyDescent="0.35">
      <c r="J877" s="121"/>
      <c r="K877" s="121"/>
      <c r="L877" s="121"/>
      <c r="M877" s="121"/>
      <c r="N877" s="121"/>
      <c r="O877" s="121"/>
      <c r="P877" s="121"/>
      <c r="Q877" s="121"/>
      <c r="R877" s="121"/>
      <c r="S877" s="121"/>
      <c r="T877" s="121"/>
      <c r="U877" s="121"/>
      <c r="V877" s="121"/>
      <c r="W877" s="121"/>
      <c r="X877" s="121"/>
      <c r="Y877" s="121"/>
    </row>
    <row r="878" spans="10:25" ht="15.75" customHeight="1" x14ac:dyDescent="0.35">
      <c r="J878" s="121"/>
      <c r="K878" s="121"/>
      <c r="L878" s="121"/>
      <c r="M878" s="121"/>
      <c r="N878" s="121"/>
      <c r="O878" s="121"/>
      <c r="P878" s="121"/>
      <c r="Q878" s="121"/>
      <c r="R878" s="121"/>
      <c r="S878" s="121"/>
      <c r="T878" s="121"/>
      <c r="U878" s="121"/>
      <c r="V878" s="121"/>
      <c r="W878" s="121"/>
      <c r="X878" s="121"/>
      <c r="Y878" s="121"/>
    </row>
    <row r="879" spans="10:25" ht="15.75" customHeight="1" x14ac:dyDescent="0.35">
      <c r="J879" s="121"/>
      <c r="K879" s="121"/>
      <c r="L879" s="121"/>
      <c r="M879" s="121"/>
      <c r="N879" s="121"/>
      <c r="O879" s="121"/>
      <c r="P879" s="121"/>
      <c r="Q879" s="121"/>
      <c r="R879" s="121"/>
      <c r="S879" s="121"/>
      <c r="T879" s="121"/>
      <c r="U879" s="121"/>
      <c r="V879" s="121"/>
      <c r="W879" s="121"/>
      <c r="X879" s="121"/>
      <c r="Y879" s="121"/>
    </row>
    <row r="880" spans="10:25" ht="15.75" customHeight="1" x14ac:dyDescent="0.35">
      <c r="J880" s="121"/>
      <c r="K880" s="121"/>
      <c r="L880" s="121"/>
      <c r="M880" s="121"/>
      <c r="N880" s="121"/>
      <c r="O880" s="121"/>
      <c r="P880" s="121"/>
      <c r="Q880" s="121"/>
      <c r="R880" s="121"/>
      <c r="S880" s="121"/>
      <c r="T880" s="121"/>
      <c r="U880" s="121"/>
      <c r="V880" s="121"/>
      <c r="W880" s="121"/>
      <c r="X880" s="121"/>
      <c r="Y880" s="121"/>
    </row>
    <row r="881" spans="10:25" ht="15.75" customHeight="1" x14ac:dyDescent="0.35">
      <c r="J881" s="121"/>
      <c r="K881" s="121"/>
      <c r="L881" s="121"/>
      <c r="M881" s="121"/>
      <c r="N881" s="121"/>
      <c r="O881" s="121"/>
      <c r="P881" s="121"/>
      <c r="Q881" s="121"/>
      <c r="R881" s="121"/>
      <c r="S881" s="121"/>
      <c r="T881" s="121"/>
      <c r="U881" s="121"/>
      <c r="V881" s="121"/>
      <c r="W881" s="121"/>
      <c r="X881" s="121"/>
      <c r="Y881" s="121"/>
    </row>
    <row r="882" spans="10:25" ht="15.75" customHeight="1" x14ac:dyDescent="0.35">
      <c r="J882" s="121"/>
      <c r="K882" s="121"/>
      <c r="L882" s="121"/>
      <c r="M882" s="121"/>
      <c r="N882" s="121"/>
      <c r="O882" s="121"/>
      <c r="P882" s="121"/>
      <c r="Q882" s="121"/>
      <c r="R882" s="121"/>
      <c r="S882" s="121"/>
      <c r="T882" s="121"/>
      <c r="U882" s="121"/>
      <c r="V882" s="121"/>
      <c r="W882" s="121"/>
      <c r="X882" s="121"/>
      <c r="Y882" s="121"/>
    </row>
    <row r="883" spans="10:25" ht="15.75" customHeight="1" x14ac:dyDescent="0.35">
      <c r="J883" s="121"/>
      <c r="K883" s="121"/>
      <c r="L883" s="121"/>
      <c r="M883" s="121"/>
      <c r="N883" s="121"/>
      <c r="O883" s="121"/>
      <c r="P883" s="121"/>
      <c r="Q883" s="121"/>
      <c r="R883" s="121"/>
      <c r="S883" s="121"/>
      <c r="T883" s="121"/>
      <c r="U883" s="121"/>
      <c r="V883" s="121"/>
      <c r="W883" s="121"/>
      <c r="X883" s="121"/>
      <c r="Y883" s="121"/>
    </row>
    <row r="884" spans="10:25" ht="15.75" customHeight="1" x14ac:dyDescent="0.35">
      <c r="J884" s="121"/>
      <c r="K884" s="121"/>
      <c r="L884" s="121"/>
      <c r="M884" s="121"/>
      <c r="N884" s="121"/>
      <c r="O884" s="121"/>
      <c r="P884" s="121"/>
      <c r="Q884" s="121"/>
      <c r="R884" s="121"/>
      <c r="S884" s="121"/>
      <c r="T884" s="121"/>
      <c r="U884" s="121"/>
      <c r="V884" s="121"/>
      <c r="W884" s="121"/>
      <c r="X884" s="121"/>
      <c r="Y884" s="121"/>
    </row>
    <row r="885" spans="10:25" ht="15.75" customHeight="1" x14ac:dyDescent="0.35">
      <c r="J885" s="121"/>
      <c r="K885" s="121"/>
      <c r="L885" s="121"/>
      <c r="M885" s="121"/>
      <c r="N885" s="121"/>
      <c r="O885" s="121"/>
      <c r="P885" s="121"/>
      <c r="Q885" s="121"/>
      <c r="R885" s="121"/>
      <c r="S885" s="121"/>
      <c r="T885" s="121"/>
      <c r="U885" s="121"/>
      <c r="V885" s="121"/>
      <c r="W885" s="121"/>
      <c r="X885" s="121"/>
      <c r="Y885" s="121"/>
    </row>
    <row r="886" spans="10:25" ht="15.75" customHeight="1" x14ac:dyDescent="0.35">
      <c r="J886" s="121"/>
      <c r="K886" s="121"/>
      <c r="L886" s="121"/>
      <c r="M886" s="121"/>
      <c r="N886" s="121"/>
      <c r="O886" s="121"/>
      <c r="P886" s="121"/>
      <c r="Q886" s="121"/>
      <c r="R886" s="121"/>
      <c r="S886" s="121"/>
      <c r="T886" s="121"/>
      <c r="U886" s="121"/>
      <c r="V886" s="121"/>
      <c r="W886" s="121"/>
      <c r="X886" s="121"/>
      <c r="Y886" s="121"/>
    </row>
    <row r="887" spans="10:25" ht="15.75" customHeight="1" x14ac:dyDescent="0.35">
      <c r="J887" s="121"/>
      <c r="K887" s="121"/>
      <c r="L887" s="121"/>
      <c r="M887" s="121"/>
      <c r="N887" s="121"/>
      <c r="O887" s="121"/>
      <c r="P887" s="121"/>
      <c r="Q887" s="121"/>
      <c r="R887" s="121"/>
      <c r="S887" s="121"/>
      <c r="T887" s="121"/>
      <c r="U887" s="121"/>
      <c r="V887" s="121"/>
      <c r="W887" s="121"/>
      <c r="X887" s="121"/>
      <c r="Y887" s="121"/>
    </row>
    <row r="888" spans="10:25" ht="15.75" customHeight="1" x14ac:dyDescent="0.35">
      <c r="J888" s="121"/>
      <c r="K888" s="121"/>
      <c r="L888" s="121"/>
      <c r="M888" s="121"/>
      <c r="N888" s="121"/>
      <c r="O888" s="121"/>
      <c r="P888" s="121"/>
      <c r="Q888" s="121"/>
      <c r="R888" s="121"/>
      <c r="S888" s="121"/>
      <c r="T888" s="121"/>
      <c r="U888" s="121"/>
      <c r="V888" s="121"/>
      <c r="W888" s="121"/>
      <c r="X888" s="121"/>
      <c r="Y888" s="121"/>
    </row>
    <row r="889" spans="10:25" ht="15.75" customHeight="1" x14ac:dyDescent="0.35">
      <c r="J889" s="121"/>
      <c r="K889" s="121"/>
      <c r="L889" s="121"/>
      <c r="M889" s="121"/>
      <c r="N889" s="121"/>
      <c r="O889" s="121"/>
      <c r="P889" s="121"/>
      <c r="Q889" s="121"/>
      <c r="R889" s="121"/>
      <c r="S889" s="121"/>
      <c r="T889" s="121"/>
      <c r="U889" s="121"/>
      <c r="V889" s="121"/>
      <c r="W889" s="121"/>
      <c r="X889" s="121"/>
      <c r="Y889" s="121"/>
    </row>
    <row r="890" spans="10:25" ht="15.75" customHeight="1" x14ac:dyDescent="0.35">
      <c r="J890" s="121"/>
      <c r="K890" s="121"/>
      <c r="L890" s="121"/>
      <c r="M890" s="121"/>
      <c r="N890" s="121"/>
      <c r="O890" s="121"/>
      <c r="P890" s="121"/>
      <c r="Q890" s="121"/>
      <c r="R890" s="121"/>
      <c r="S890" s="121"/>
      <c r="T890" s="121"/>
      <c r="U890" s="121"/>
      <c r="V890" s="121"/>
      <c r="W890" s="121"/>
      <c r="X890" s="121"/>
      <c r="Y890" s="121"/>
    </row>
    <row r="891" spans="10:25" ht="15.75" customHeight="1" x14ac:dyDescent="0.35">
      <c r="J891" s="121"/>
      <c r="K891" s="121"/>
      <c r="L891" s="121"/>
      <c r="M891" s="121"/>
      <c r="N891" s="121"/>
      <c r="O891" s="121"/>
      <c r="P891" s="121"/>
      <c r="Q891" s="121"/>
      <c r="R891" s="121"/>
      <c r="S891" s="121"/>
      <c r="T891" s="121"/>
      <c r="U891" s="121"/>
      <c r="V891" s="121"/>
      <c r="W891" s="121"/>
      <c r="X891" s="121"/>
      <c r="Y891" s="121"/>
    </row>
    <row r="892" spans="10:25" ht="15.75" customHeight="1" x14ac:dyDescent="0.35">
      <c r="J892" s="121"/>
      <c r="K892" s="121"/>
      <c r="L892" s="121"/>
      <c r="M892" s="121"/>
      <c r="N892" s="121"/>
      <c r="O892" s="121"/>
      <c r="P892" s="121"/>
      <c r="Q892" s="121"/>
      <c r="R892" s="121"/>
      <c r="S892" s="121"/>
      <c r="T892" s="121"/>
      <c r="U892" s="121"/>
      <c r="V892" s="121"/>
      <c r="W892" s="121"/>
      <c r="X892" s="121"/>
      <c r="Y892" s="121"/>
    </row>
    <row r="893" spans="10:25" ht="15.75" customHeight="1" x14ac:dyDescent="0.35">
      <c r="J893" s="121"/>
      <c r="K893" s="121"/>
      <c r="L893" s="121"/>
      <c r="M893" s="121"/>
      <c r="N893" s="121"/>
      <c r="O893" s="121"/>
      <c r="P893" s="121"/>
      <c r="Q893" s="121"/>
      <c r="R893" s="121"/>
      <c r="S893" s="121"/>
      <c r="T893" s="121"/>
      <c r="U893" s="121"/>
      <c r="V893" s="121"/>
      <c r="W893" s="121"/>
      <c r="X893" s="121"/>
      <c r="Y893" s="121"/>
    </row>
    <row r="894" spans="10:25" ht="15.75" customHeight="1" x14ac:dyDescent="0.35">
      <c r="J894" s="121"/>
      <c r="K894" s="121"/>
      <c r="L894" s="121"/>
      <c r="M894" s="121"/>
      <c r="N894" s="121"/>
      <c r="O894" s="121"/>
      <c r="P894" s="121"/>
      <c r="Q894" s="121"/>
      <c r="R894" s="121"/>
      <c r="S894" s="121"/>
      <c r="T894" s="121"/>
      <c r="U894" s="121"/>
      <c r="V894" s="121"/>
      <c r="W894" s="121"/>
      <c r="X894" s="121"/>
      <c r="Y894" s="121"/>
    </row>
    <row r="895" spans="10:25" ht="15.75" customHeight="1" x14ac:dyDescent="0.35">
      <c r="J895" s="121"/>
      <c r="K895" s="121"/>
      <c r="L895" s="121"/>
      <c r="M895" s="121"/>
      <c r="N895" s="121"/>
      <c r="O895" s="121"/>
      <c r="P895" s="121"/>
      <c r="Q895" s="121"/>
      <c r="R895" s="121"/>
      <c r="S895" s="121"/>
      <c r="T895" s="121"/>
      <c r="U895" s="121"/>
      <c r="V895" s="121"/>
      <c r="W895" s="121"/>
      <c r="X895" s="121"/>
      <c r="Y895" s="121"/>
    </row>
    <row r="896" spans="10:25" ht="15.75" customHeight="1" x14ac:dyDescent="0.35">
      <c r="J896" s="121"/>
      <c r="K896" s="121"/>
      <c r="L896" s="121"/>
      <c r="M896" s="121"/>
      <c r="N896" s="121"/>
      <c r="O896" s="121"/>
      <c r="P896" s="121"/>
      <c r="Q896" s="121"/>
      <c r="R896" s="121"/>
      <c r="S896" s="121"/>
      <c r="T896" s="121"/>
      <c r="U896" s="121"/>
      <c r="V896" s="121"/>
      <c r="W896" s="121"/>
      <c r="X896" s="121"/>
      <c r="Y896" s="121"/>
    </row>
    <row r="897" spans="10:25" ht="15.75" customHeight="1" x14ac:dyDescent="0.35">
      <c r="J897" s="121"/>
      <c r="K897" s="121"/>
      <c r="L897" s="121"/>
      <c r="M897" s="121"/>
      <c r="N897" s="121"/>
      <c r="O897" s="121"/>
      <c r="P897" s="121"/>
      <c r="Q897" s="121"/>
      <c r="R897" s="121"/>
      <c r="S897" s="121"/>
      <c r="T897" s="121"/>
      <c r="U897" s="121"/>
      <c r="V897" s="121"/>
      <c r="W897" s="121"/>
      <c r="X897" s="121"/>
      <c r="Y897" s="121"/>
    </row>
    <row r="898" spans="10:25" ht="15.75" customHeight="1" x14ac:dyDescent="0.35">
      <c r="J898" s="121"/>
      <c r="K898" s="121"/>
      <c r="L898" s="121"/>
      <c r="M898" s="121"/>
      <c r="N898" s="121"/>
      <c r="O898" s="121"/>
      <c r="P898" s="121"/>
      <c r="Q898" s="121"/>
      <c r="R898" s="121"/>
      <c r="S898" s="121"/>
      <c r="T898" s="121"/>
      <c r="U898" s="121"/>
      <c r="V898" s="121"/>
      <c r="W898" s="121"/>
      <c r="X898" s="121"/>
      <c r="Y898" s="121"/>
    </row>
    <row r="899" spans="10:25" ht="15.75" customHeight="1" x14ac:dyDescent="0.35">
      <c r="J899" s="121"/>
      <c r="K899" s="121"/>
      <c r="L899" s="121"/>
      <c r="M899" s="121"/>
      <c r="N899" s="121"/>
      <c r="O899" s="121"/>
      <c r="P899" s="121"/>
      <c r="Q899" s="121"/>
      <c r="R899" s="121"/>
      <c r="S899" s="121"/>
      <c r="T899" s="121"/>
      <c r="U899" s="121"/>
      <c r="V899" s="121"/>
      <c r="W899" s="121"/>
      <c r="X899" s="121"/>
      <c r="Y899" s="121"/>
    </row>
    <row r="900" spans="10:25" ht="15.75" customHeight="1" x14ac:dyDescent="0.35">
      <c r="J900" s="121"/>
      <c r="K900" s="121"/>
      <c r="L900" s="121"/>
      <c r="M900" s="121"/>
      <c r="N900" s="121"/>
      <c r="O900" s="121"/>
      <c r="P900" s="121"/>
      <c r="Q900" s="121"/>
      <c r="R900" s="121"/>
      <c r="S900" s="121"/>
      <c r="T900" s="121"/>
      <c r="U900" s="121"/>
      <c r="V900" s="121"/>
      <c r="W900" s="121"/>
      <c r="X900" s="121"/>
      <c r="Y900" s="121"/>
    </row>
    <row r="901" spans="10:25" ht="15.75" customHeight="1" x14ac:dyDescent="0.35">
      <c r="J901" s="121"/>
      <c r="K901" s="121"/>
      <c r="L901" s="121"/>
      <c r="M901" s="121"/>
      <c r="N901" s="121"/>
      <c r="O901" s="121"/>
      <c r="P901" s="121"/>
      <c r="Q901" s="121"/>
      <c r="R901" s="121"/>
      <c r="S901" s="121"/>
      <c r="T901" s="121"/>
      <c r="U901" s="121"/>
      <c r="V901" s="121"/>
      <c r="W901" s="121"/>
      <c r="X901" s="121"/>
      <c r="Y901" s="121"/>
    </row>
    <row r="902" spans="10:25" ht="15.75" customHeight="1" x14ac:dyDescent="0.35">
      <c r="J902" s="121"/>
      <c r="K902" s="121"/>
      <c r="L902" s="121"/>
      <c r="M902" s="121"/>
      <c r="N902" s="121"/>
      <c r="O902" s="121"/>
      <c r="P902" s="121"/>
      <c r="Q902" s="121"/>
      <c r="R902" s="121"/>
      <c r="S902" s="121"/>
      <c r="T902" s="121"/>
      <c r="U902" s="121"/>
      <c r="V902" s="121"/>
      <c r="W902" s="121"/>
      <c r="X902" s="121"/>
      <c r="Y902" s="121"/>
    </row>
    <row r="903" spans="10:25" ht="15.75" customHeight="1" x14ac:dyDescent="0.35">
      <c r="J903" s="121"/>
      <c r="K903" s="121"/>
      <c r="L903" s="121"/>
      <c r="M903" s="121"/>
      <c r="N903" s="121"/>
      <c r="O903" s="121"/>
      <c r="P903" s="121"/>
      <c r="Q903" s="121"/>
      <c r="R903" s="121"/>
      <c r="S903" s="121"/>
      <c r="T903" s="121"/>
      <c r="U903" s="121"/>
      <c r="V903" s="121"/>
      <c r="W903" s="121"/>
      <c r="X903" s="121"/>
      <c r="Y903" s="121"/>
    </row>
    <row r="904" spans="10:25" ht="15.75" customHeight="1" x14ac:dyDescent="0.35">
      <c r="J904" s="121"/>
      <c r="K904" s="121"/>
      <c r="L904" s="121"/>
      <c r="M904" s="121"/>
      <c r="N904" s="121"/>
      <c r="O904" s="121"/>
      <c r="P904" s="121"/>
      <c r="Q904" s="121"/>
      <c r="R904" s="121"/>
      <c r="S904" s="121"/>
      <c r="T904" s="121"/>
      <c r="U904" s="121"/>
      <c r="V904" s="121"/>
      <c r="W904" s="121"/>
      <c r="X904" s="121"/>
      <c r="Y904" s="121"/>
    </row>
    <row r="905" spans="10:25" ht="15.75" customHeight="1" x14ac:dyDescent="0.35">
      <c r="J905" s="121"/>
      <c r="K905" s="121"/>
      <c r="L905" s="121"/>
      <c r="M905" s="121"/>
      <c r="N905" s="121"/>
      <c r="O905" s="121"/>
      <c r="P905" s="121"/>
      <c r="Q905" s="121"/>
      <c r="R905" s="121"/>
      <c r="S905" s="121"/>
      <c r="T905" s="121"/>
      <c r="U905" s="121"/>
      <c r="V905" s="121"/>
      <c r="W905" s="121"/>
      <c r="X905" s="121"/>
      <c r="Y905" s="121"/>
    </row>
    <row r="906" spans="10:25" ht="15.75" customHeight="1" x14ac:dyDescent="0.35">
      <c r="J906" s="121"/>
      <c r="K906" s="121"/>
      <c r="L906" s="121"/>
      <c r="M906" s="121"/>
      <c r="N906" s="121"/>
      <c r="O906" s="121"/>
      <c r="P906" s="121"/>
      <c r="Q906" s="121"/>
      <c r="R906" s="121"/>
      <c r="S906" s="121"/>
      <c r="T906" s="121"/>
      <c r="U906" s="121"/>
      <c r="V906" s="121"/>
      <c r="W906" s="121"/>
      <c r="X906" s="121"/>
      <c r="Y906" s="121"/>
    </row>
    <row r="907" spans="10:25" ht="15.75" customHeight="1" x14ac:dyDescent="0.35">
      <c r="J907" s="121"/>
      <c r="K907" s="121"/>
      <c r="L907" s="121"/>
      <c r="M907" s="121"/>
      <c r="N907" s="121"/>
      <c r="O907" s="121"/>
      <c r="P907" s="121"/>
      <c r="Q907" s="121"/>
      <c r="R907" s="121"/>
      <c r="S907" s="121"/>
      <c r="T907" s="121"/>
      <c r="U907" s="121"/>
      <c r="V907" s="121"/>
      <c r="W907" s="121"/>
      <c r="X907" s="121"/>
      <c r="Y907" s="121"/>
    </row>
    <row r="908" spans="10:25" ht="15.75" customHeight="1" x14ac:dyDescent="0.35">
      <c r="J908" s="121"/>
      <c r="K908" s="121"/>
      <c r="L908" s="121"/>
      <c r="M908" s="121"/>
      <c r="N908" s="121"/>
      <c r="O908" s="121"/>
      <c r="P908" s="121"/>
      <c r="Q908" s="121"/>
      <c r="R908" s="121"/>
      <c r="S908" s="121"/>
      <c r="T908" s="121"/>
      <c r="U908" s="121"/>
      <c r="V908" s="121"/>
      <c r="W908" s="121"/>
      <c r="X908" s="121"/>
      <c r="Y908" s="121"/>
    </row>
    <row r="909" spans="10:25" ht="15.75" customHeight="1" x14ac:dyDescent="0.35">
      <c r="J909" s="121"/>
      <c r="K909" s="121"/>
      <c r="L909" s="121"/>
      <c r="M909" s="121"/>
      <c r="N909" s="121"/>
      <c r="O909" s="121"/>
      <c r="P909" s="121"/>
      <c r="Q909" s="121"/>
      <c r="R909" s="121"/>
      <c r="S909" s="121"/>
      <c r="T909" s="121"/>
      <c r="U909" s="121"/>
      <c r="V909" s="121"/>
      <c r="W909" s="121"/>
      <c r="X909" s="121"/>
      <c r="Y909" s="121"/>
    </row>
    <row r="910" spans="10:25" ht="15.75" customHeight="1" x14ac:dyDescent="0.35">
      <c r="J910" s="121"/>
      <c r="K910" s="121"/>
      <c r="L910" s="121"/>
      <c r="M910" s="121"/>
      <c r="N910" s="121"/>
      <c r="O910" s="121"/>
      <c r="P910" s="121"/>
      <c r="Q910" s="121"/>
      <c r="R910" s="121"/>
      <c r="S910" s="121"/>
      <c r="T910" s="121"/>
      <c r="U910" s="121"/>
      <c r="V910" s="121"/>
      <c r="W910" s="121"/>
      <c r="X910" s="121"/>
      <c r="Y910" s="121"/>
    </row>
    <row r="911" spans="10:25" ht="15.75" customHeight="1" x14ac:dyDescent="0.35">
      <c r="J911" s="121"/>
      <c r="K911" s="121"/>
      <c r="L911" s="121"/>
      <c r="M911" s="121"/>
      <c r="N911" s="121"/>
      <c r="O911" s="121"/>
      <c r="P911" s="121"/>
      <c r="Q911" s="121"/>
      <c r="R911" s="121"/>
      <c r="S911" s="121"/>
      <c r="T911" s="121"/>
      <c r="U911" s="121"/>
      <c r="V911" s="121"/>
      <c r="W911" s="121"/>
      <c r="X911" s="121"/>
      <c r="Y911" s="121"/>
    </row>
    <row r="912" spans="10:25" ht="15.75" customHeight="1" x14ac:dyDescent="0.35">
      <c r="J912" s="121"/>
      <c r="K912" s="121"/>
      <c r="L912" s="121"/>
      <c r="M912" s="121"/>
      <c r="N912" s="121"/>
      <c r="O912" s="121"/>
      <c r="P912" s="121"/>
      <c r="Q912" s="121"/>
      <c r="R912" s="121"/>
      <c r="S912" s="121"/>
      <c r="T912" s="121"/>
      <c r="U912" s="121"/>
      <c r="V912" s="121"/>
      <c r="W912" s="121"/>
      <c r="X912" s="121"/>
      <c r="Y912" s="121"/>
    </row>
    <row r="913" spans="10:25" ht="15.75" customHeight="1" x14ac:dyDescent="0.35">
      <c r="J913" s="121"/>
      <c r="K913" s="121"/>
      <c r="L913" s="121"/>
      <c r="M913" s="121"/>
      <c r="N913" s="121"/>
      <c r="O913" s="121"/>
      <c r="P913" s="121"/>
      <c r="Q913" s="121"/>
      <c r="R913" s="121"/>
      <c r="S913" s="121"/>
      <c r="T913" s="121"/>
      <c r="U913" s="121"/>
      <c r="V913" s="121"/>
      <c r="W913" s="121"/>
      <c r="X913" s="121"/>
      <c r="Y913" s="121"/>
    </row>
    <row r="914" spans="10:25" ht="15.75" customHeight="1" x14ac:dyDescent="0.35">
      <c r="J914" s="121"/>
      <c r="K914" s="121"/>
      <c r="L914" s="121"/>
      <c r="M914" s="121"/>
      <c r="N914" s="121"/>
      <c r="O914" s="121"/>
      <c r="P914" s="121"/>
      <c r="Q914" s="121"/>
      <c r="R914" s="121"/>
      <c r="S914" s="121"/>
      <c r="T914" s="121"/>
      <c r="U914" s="121"/>
      <c r="V914" s="121"/>
      <c r="W914" s="121"/>
      <c r="X914" s="121"/>
      <c r="Y914" s="121"/>
    </row>
    <row r="915" spans="10:25" ht="15.75" customHeight="1" x14ac:dyDescent="0.35">
      <c r="J915" s="121"/>
      <c r="K915" s="121"/>
      <c r="L915" s="121"/>
      <c r="M915" s="121"/>
      <c r="N915" s="121"/>
      <c r="O915" s="121"/>
      <c r="P915" s="121"/>
      <c r="Q915" s="121"/>
      <c r="R915" s="121"/>
      <c r="S915" s="121"/>
      <c r="T915" s="121"/>
      <c r="U915" s="121"/>
      <c r="V915" s="121"/>
      <c r="W915" s="121"/>
      <c r="X915" s="121"/>
      <c r="Y915" s="121"/>
    </row>
    <row r="916" spans="10:25" ht="15.75" customHeight="1" x14ac:dyDescent="0.35">
      <c r="J916" s="121"/>
      <c r="K916" s="121"/>
      <c r="L916" s="121"/>
      <c r="M916" s="121"/>
      <c r="N916" s="121"/>
      <c r="O916" s="121"/>
      <c r="P916" s="121"/>
      <c r="Q916" s="121"/>
      <c r="R916" s="121"/>
      <c r="S916" s="121"/>
      <c r="T916" s="121"/>
      <c r="U916" s="121"/>
      <c r="V916" s="121"/>
      <c r="W916" s="121"/>
      <c r="X916" s="121"/>
      <c r="Y916" s="121"/>
    </row>
    <row r="917" spans="10:25" ht="15.75" customHeight="1" x14ac:dyDescent="0.35">
      <c r="J917" s="121"/>
      <c r="K917" s="121"/>
      <c r="L917" s="121"/>
      <c r="M917" s="121"/>
      <c r="N917" s="121"/>
      <c r="O917" s="121"/>
      <c r="P917" s="121"/>
      <c r="Q917" s="121"/>
      <c r="R917" s="121"/>
      <c r="S917" s="121"/>
      <c r="T917" s="121"/>
      <c r="U917" s="121"/>
      <c r="V917" s="121"/>
      <c r="W917" s="121"/>
      <c r="X917" s="121"/>
      <c r="Y917" s="121"/>
    </row>
    <row r="918" spans="10:25" ht="15.75" customHeight="1" x14ac:dyDescent="0.35">
      <c r="J918" s="121"/>
      <c r="K918" s="121"/>
      <c r="L918" s="121"/>
      <c r="M918" s="121"/>
      <c r="N918" s="121"/>
      <c r="O918" s="121"/>
      <c r="P918" s="121"/>
      <c r="Q918" s="121"/>
      <c r="R918" s="121"/>
      <c r="S918" s="121"/>
      <c r="T918" s="121"/>
      <c r="U918" s="121"/>
      <c r="V918" s="121"/>
      <c r="W918" s="121"/>
      <c r="X918" s="121"/>
      <c r="Y918" s="121"/>
    </row>
    <row r="919" spans="10:25" ht="15.75" customHeight="1" x14ac:dyDescent="0.35">
      <c r="J919" s="121"/>
      <c r="K919" s="121"/>
      <c r="L919" s="121"/>
      <c r="M919" s="121"/>
      <c r="N919" s="121"/>
      <c r="O919" s="121"/>
      <c r="P919" s="121"/>
      <c r="Q919" s="121"/>
      <c r="R919" s="121"/>
      <c r="S919" s="121"/>
      <c r="T919" s="121"/>
      <c r="U919" s="121"/>
      <c r="V919" s="121"/>
      <c r="W919" s="121"/>
      <c r="X919" s="121"/>
      <c r="Y919" s="121"/>
    </row>
    <row r="920" spans="10:25" ht="15.75" customHeight="1" x14ac:dyDescent="0.35">
      <c r="J920" s="121"/>
      <c r="K920" s="121"/>
      <c r="L920" s="121"/>
      <c r="M920" s="121"/>
      <c r="N920" s="121"/>
      <c r="O920" s="121"/>
      <c r="P920" s="121"/>
      <c r="Q920" s="121"/>
      <c r="R920" s="121"/>
      <c r="S920" s="121"/>
      <c r="T920" s="121"/>
      <c r="U920" s="121"/>
      <c r="V920" s="121"/>
      <c r="W920" s="121"/>
      <c r="X920" s="121"/>
      <c r="Y920" s="121"/>
    </row>
    <row r="921" spans="10:25" ht="15.75" customHeight="1" x14ac:dyDescent="0.35">
      <c r="J921" s="121"/>
      <c r="K921" s="121"/>
      <c r="L921" s="121"/>
      <c r="M921" s="121"/>
      <c r="N921" s="121"/>
      <c r="O921" s="121"/>
      <c r="P921" s="121"/>
      <c r="Q921" s="121"/>
      <c r="R921" s="121"/>
      <c r="S921" s="121"/>
      <c r="T921" s="121"/>
      <c r="U921" s="121"/>
      <c r="V921" s="121"/>
      <c r="W921" s="121"/>
      <c r="X921" s="121"/>
      <c r="Y921" s="121"/>
    </row>
    <row r="922" spans="10:25" ht="15.75" customHeight="1" x14ac:dyDescent="0.35">
      <c r="J922" s="121"/>
      <c r="K922" s="121"/>
      <c r="L922" s="121"/>
      <c r="M922" s="121"/>
      <c r="N922" s="121"/>
      <c r="O922" s="121"/>
      <c r="P922" s="121"/>
      <c r="Q922" s="121"/>
      <c r="R922" s="121"/>
      <c r="S922" s="121"/>
      <c r="T922" s="121"/>
      <c r="U922" s="121"/>
      <c r="V922" s="121"/>
      <c r="W922" s="121"/>
      <c r="X922" s="121"/>
      <c r="Y922" s="121"/>
    </row>
    <row r="923" spans="10:25" ht="15.75" customHeight="1" x14ac:dyDescent="0.35">
      <c r="J923" s="121"/>
      <c r="K923" s="121"/>
      <c r="L923" s="121"/>
      <c r="M923" s="121"/>
      <c r="N923" s="121"/>
      <c r="O923" s="121"/>
      <c r="P923" s="121"/>
      <c r="Q923" s="121"/>
      <c r="R923" s="121"/>
      <c r="S923" s="121"/>
      <c r="T923" s="121"/>
      <c r="U923" s="121"/>
      <c r="V923" s="121"/>
      <c r="W923" s="121"/>
      <c r="X923" s="121"/>
      <c r="Y923" s="121"/>
    </row>
    <row r="924" spans="10:25" ht="15.75" customHeight="1" x14ac:dyDescent="0.35">
      <c r="J924" s="121"/>
      <c r="K924" s="121"/>
      <c r="L924" s="121"/>
      <c r="M924" s="121"/>
      <c r="N924" s="121"/>
      <c r="O924" s="121"/>
      <c r="P924" s="121"/>
      <c r="Q924" s="121"/>
      <c r="R924" s="121"/>
      <c r="S924" s="121"/>
      <c r="T924" s="121"/>
      <c r="U924" s="121"/>
      <c r="V924" s="121"/>
      <c r="W924" s="121"/>
      <c r="X924" s="121"/>
      <c r="Y924" s="121"/>
    </row>
    <row r="925" spans="10:25" ht="15.75" customHeight="1" x14ac:dyDescent="0.35">
      <c r="J925" s="121"/>
      <c r="K925" s="121"/>
      <c r="L925" s="121"/>
      <c r="M925" s="121"/>
      <c r="N925" s="121"/>
      <c r="O925" s="121"/>
      <c r="P925" s="121"/>
      <c r="Q925" s="121"/>
      <c r="R925" s="121"/>
      <c r="S925" s="121"/>
      <c r="T925" s="121"/>
      <c r="U925" s="121"/>
      <c r="V925" s="121"/>
      <c r="W925" s="121"/>
      <c r="X925" s="121"/>
      <c r="Y925" s="121"/>
    </row>
    <row r="926" spans="10:25" ht="15.75" customHeight="1" x14ac:dyDescent="0.35">
      <c r="J926" s="121"/>
      <c r="K926" s="121"/>
      <c r="L926" s="121"/>
      <c r="M926" s="121"/>
      <c r="N926" s="121"/>
      <c r="O926" s="121"/>
      <c r="P926" s="121"/>
      <c r="Q926" s="121"/>
      <c r="R926" s="121"/>
      <c r="S926" s="121"/>
      <c r="T926" s="121"/>
      <c r="U926" s="121"/>
      <c r="V926" s="121"/>
      <c r="W926" s="121"/>
      <c r="X926" s="121"/>
      <c r="Y926" s="121"/>
    </row>
    <row r="927" spans="10:25" ht="15.75" customHeight="1" x14ac:dyDescent="0.35">
      <c r="J927" s="121"/>
      <c r="K927" s="121"/>
      <c r="L927" s="121"/>
      <c r="M927" s="121"/>
      <c r="N927" s="121"/>
      <c r="O927" s="121"/>
      <c r="P927" s="121"/>
      <c r="Q927" s="121"/>
      <c r="R927" s="121"/>
      <c r="S927" s="121"/>
      <c r="T927" s="121"/>
      <c r="U927" s="121"/>
      <c r="V927" s="121"/>
      <c r="W927" s="121"/>
      <c r="X927" s="121"/>
      <c r="Y927" s="121"/>
    </row>
    <row r="928" spans="10:25" ht="15.75" customHeight="1" x14ac:dyDescent="0.35">
      <c r="J928" s="121"/>
      <c r="K928" s="121"/>
      <c r="L928" s="121"/>
      <c r="M928" s="121"/>
      <c r="N928" s="121"/>
      <c r="O928" s="121"/>
      <c r="P928" s="121"/>
      <c r="Q928" s="121"/>
      <c r="R928" s="121"/>
      <c r="S928" s="121"/>
      <c r="T928" s="121"/>
      <c r="U928" s="121"/>
      <c r="V928" s="121"/>
      <c r="W928" s="121"/>
      <c r="X928" s="121"/>
      <c r="Y928" s="121"/>
    </row>
    <row r="929" spans="10:25" ht="15.75" customHeight="1" x14ac:dyDescent="0.35">
      <c r="J929" s="121"/>
      <c r="K929" s="121"/>
      <c r="L929" s="121"/>
      <c r="M929" s="121"/>
      <c r="N929" s="121"/>
      <c r="O929" s="121"/>
      <c r="P929" s="121"/>
      <c r="Q929" s="121"/>
      <c r="R929" s="121"/>
      <c r="S929" s="121"/>
      <c r="T929" s="121"/>
      <c r="U929" s="121"/>
      <c r="V929" s="121"/>
      <c r="W929" s="121"/>
      <c r="X929" s="121"/>
      <c r="Y929" s="121"/>
    </row>
    <row r="930" spans="10:25" ht="15.75" customHeight="1" x14ac:dyDescent="0.35">
      <c r="J930" s="121"/>
      <c r="K930" s="121"/>
      <c r="L930" s="121"/>
      <c r="M930" s="121"/>
      <c r="N930" s="121"/>
      <c r="O930" s="121"/>
      <c r="P930" s="121"/>
      <c r="Q930" s="121"/>
      <c r="R930" s="121"/>
      <c r="S930" s="121"/>
      <c r="T930" s="121"/>
      <c r="U930" s="121"/>
      <c r="V930" s="121"/>
      <c r="W930" s="121"/>
      <c r="X930" s="121"/>
      <c r="Y930" s="121"/>
    </row>
    <row r="931" spans="10:25" ht="15.75" customHeight="1" x14ac:dyDescent="0.35">
      <c r="J931" s="121"/>
      <c r="K931" s="121"/>
      <c r="L931" s="121"/>
      <c r="M931" s="121"/>
      <c r="N931" s="121"/>
      <c r="O931" s="121"/>
      <c r="P931" s="121"/>
      <c r="Q931" s="121"/>
      <c r="R931" s="121"/>
      <c r="S931" s="121"/>
      <c r="T931" s="121"/>
      <c r="U931" s="121"/>
      <c r="V931" s="121"/>
      <c r="W931" s="121"/>
      <c r="X931" s="121"/>
      <c r="Y931" s="121"/>
    </row>
    <row r="932" spans="10:25" ht="15.75" customHeight="1" x14ac:dyDescent="0.35">
      <c r="J932" s="121"/>
      <c r="K932" s="121"/>
      <c r="L932" s="121"/>
      <c r="M932" s="121"/>
      <c r="N932" s="121"/>
      <c r="O932" s="121"/>
      <c r="P932" s="121"/>
      <c r="Q932" s="121"/>
      <c r="R932" s="121"/>
      <c r="S932" s="121"/>
      <c r="T932" s="121"/>
      <c r="U932" s="121"/>
      <c r="V932" s="121"/>
      <c r="W932" s="121"/>
      <c r="X932" s="121"/>
      <c r="Y932" s="121"/>
    </row>
    <row r="933" spans="10:25" ht="15.75" customHeight="1" x14ac:dyDescent="0.35">
      <c r="J933" s="121"/>
      <c r="K933" s="121"/>
      <c r="L933" s="121"/>
      <c r="M933" s="121"/>
      <c r="N933" s="121"/>
      <c r="O933" s="121"/>
      <c r="P933" s="121"/>
      <c r="Q933" s="121"/>
      <c r="R933" s="121"/>
      <c r="S933" s="121"/>
      <c r="T933" s="121"/>
      <c r="U933" s="121"/>
      <c r="V933" s="121"/>
      <c r="W933" s="121"/>
      <c r="X933" s="121"/>
      <c r="Y933" s="121"/>
    </row>
    <row r="934" spans="10:25" ht="15.75" customHeight="1" x14ac:dyDescent="0.35">
      <c r="J934" s="121"/>
      <c r="K934" s="121"/>
      <c r="L934" s="121"/>
      <c r="M934" s="121"/>
      <c r="N934" s="121"/>
      <c r="O934" s="121"/>
      <c r="P934" s="121"/>
      <c r="Q934" s="121"/>
      <c r="R934" s="121"/>
      <c r="S934" s="121"/>
      <c r="T934" s="121"/>
      <c r="U934" s="121"/>
      <c r="V934" s="121"/>
      <c r="W934" s="121"/>
      <c r="X934" s="121"/>
      <c r="Y934" s="121"/>
    </row>
    <row r="935" spans="10:25" ht="15.75" customHeight="1" x14ac:dyDescent="0.35">
      <c r="J935" s="121"/>
      <c r="K935" s="121"/>
      <c r="L935" s="121"/>
      <c r="M935" s="121"/>
      <c r="N935" s="121"/>
      <c r="O935" s="121"/>
      <c r="P935" s="121"/>
      <c r="Q935" s="121"/>
      <c r="R935" s="121"/>
      <c r="S935" s="121"/>
      <c r="T935" s="121"/>
      <c r="U935" s="121"/>
      <c r="V935" s="121"/>
      <c r="W935" s="121"/>
      <c r="X935" s="121"/>
      <c r="Y935" s="121"/>
    </row>
    <row r="936" spans="10:25" ht="15.75" customHeight="1" x14ac:dyDescent="0.35">
      <c r="J936" s="121"/>
      <c r="K936" s="121"/>
      <c r="L936" s="121"/>
      <c r="M936" s="121"/>
      <c r="N936" s="121"/>
      <c r="O936" s="121"/>
      <c r="P936" s="121"/>
      <c r="Q936" s="121"/>
      <c r="R936" s="121"/>
      <c r="S936" s="121"/>
      <c r="T936" s="121"/>
      <c r="U936" s="121"/>
      <c r="V936" s="121"/>
      <c r="W936" s="121"/>
      <c r="X936" s="121"/>
      <c r="Y936" s="121"/>
    </row>
    <row r="937" spans="10:25" ht="15.75" customHeight="1" x14ac:dyDescent="0.35">
      <c r="J937" s="121"/>
      <c r="K937" s="121"/>
      <c r="L937" s="121"/>
      <c r="M937" s="121"/>
      <c r="N937" s="121"/>
      <c r="O937" s="121"/>
      <c r="P937" s="121"/>
      <c r="Q937" s="121"/>
      <c r="R937" s="121"/>
      <c r="S937" s="121"/>
      <c r="T937" s="121"/>
      <c r="U937" s="121"/>
      <c r="V937" s="121"/>
      <c r="W937" s="121"/>
      <c r="X937" s="121"/>
      <c r="Y937" s="121"/>
    </row>
    <row r="938" spans="10:25" ht="15.75" customHeight="1" x14ac:dyDescent="0.35">
      <c r="J938" s="121"/>
      <c r="K938" s="121"/>
      <c r="L938" s="121"/>
      <c r="M938" s="121"/>
      <c r="N938" s="121"/>
      <c r="O938" s="121"/>
      <c r="P938" s="121"/>
      <c r="Q938" s="121"/>
      <c r="R938" s="121"/>
      <c r="S938" s="121"/>
      <c r="T938" s="121"/>
      <c r="U938" s="121"/>
      <c r="V938" s="121"/>
      <c r="W938" s="121"/>
      <c r="X938" s="121"/>
      <c r="Y938" s="121"/>
    </row>
    <row r="939" spans="10:25" ht="15.75" customHeight="1" x14ac:dyDescent="0.35">
      <c r="J939" s="121"/>
      <c r="K939" s="121"/>
      <c r="L939" s="121"/>
      <c r="M939" s="121"/>
      <c r="N939" s="121"/>
      <c r="O939" s="121"/>
      <c r="P939" s="121"/>
      <c r="Q939" s="121"/>
      <c r="R939" s="121"/>
      <c r="S939" s="121"/>
      <c r="T939" s="121"/>
      <c r="U939" s="121"/>
      <c r="V939" s="121"/>
      <c r="W939" s="121"/>
      <c r="X939" s="121"/>
      <c r="Y939" s="121"/>
    </row>
    <row r="940" spans="10:25" ht="15.75" customHeight="1" x14ac:dyDescent="0.35">
      <c r="J940" s="121"/>
      <c r="K940" s="121"/>
      <c r="L940" s="121"/>
      <c r="M940" s="121"/>
      <c r="N940" s="121"/>
      <c r="O940" s="121"/>
      <c r="P940" s="121"/>
      <c r="Q940" s="121"/>
      <c r="R940" s="121"/>
      <c r="S940" s="121"/>
      <c r="T940" s="121"/>
      <c r="U940" s="121"/>
      <c r="V940" s="121"/>
      <c r="W940" s="121"/>
      <c r="X940" s="121"/>
      <c r="Y940" s="121"/>
    </row>
    <row r="941" spans="10:25" ht="15.75" customHeight="1" x14ac:dyDescent="0.35">
      <c r="J941" s="121"/>
      <c r="K941" s="121"/>
      <c r="L941" s="121"/>
      <c r="M941" s="121"/>
      <c r="N941" s="121"/>
      <c r="O941" s="121"/>
      <c r="P941" s="121"/>
      <c r="Q941" s="121"/>
      <c r="R941" s="121"/>
      <c r="S941" s="121"/>
      <c r="T941" s="121"/>
      <c r="U941" s="121"/>
      <c r="V941" s="121"/>
      <c r="W941" s="121"/>
      <c r="X941" s="121"/>
      <c r="Y941" s="121"/>
    </row>
    <row r="942" spans="10:25" ht="15.75" customHeight="1" x14ac:dyDescent="0.35">
      <c r="J942" s="121"/>
      <c r="K942" s="121"/>
      <c r="L942" s="121"/>
      <c r="M942" s="121"/>
      <c r="N942" s="121"/>
      <c r="O942" s="121"/>
      <c r="P942" s="121"/>
      <c r="Q942" s="121"/>
      <c r="R942" s="121"/>
      <c r="S942" s="121"/>
      <c r="T942" s="121"/>
      <c r="U942" s="121"/>
      <c r="V942" s="121"/>
      <c r="W942" s="121"/>
      <c r="X942" s="121"/>
      <c r="Y942" s="121"/>
    </row>
    <row r="943" spans="10:25" ht="15.75" customHeight="1" x14ac:dyDescent="0.35">
      <c r="J943" s="121"/>
      <c r="K943" s="121"/>
      <c r="L943" s="121"/>
      <c r="M943" s="121"/>
      <c r="N943" s="121"/>
      <c r="O943" s="121"/>
      <c r="P943" s="121"/>
      <c r="Q943" s="121"/>
      <c r="R943" s="121"/>
      <c r="S943" s="121"/>
      <c r="T943" s="121"/>
      <c r="U943" s="121"/>
      <c r="V943" s="121"/>
      <c r="W943" s="121"/>
      <c r="X943" s="121"/>
      <c r="Y943" s="121"/>
    </row>
    <row r="944" spans="10:25" ht="15.75" customHeight="1" x14ac:dyDescent="0.35">
      <c r="J944" s="121"/>
      <c r="K944" s="121"/>
      <c r="L944" s="121"/>
      <c r="M944" s="121"/>
      <c r="N944" s="121"/>
      <c r="O944" s="121"/>
      <c r="P944" s="121"/>
      <c r="Q944" s="121"/>
      <c r="R944" s="121"/>
      <c r="S944" s="121"/>
      <c r="T944" s="121"/>
      <c r="U944" s="121"/>
      <c r="V944" s="121"/>
      <c r="W944" s="121"/>
      <c r="X944" s="121"/>
      <c r="Y944" s="121"/>
    </row>
    <row r="945" spans="10:25" ht="15.75" customHeight="1" x14ac:dyDescent="0.35">
      <c r="J945" s="121"/>
      <c r="K945" s="121"/>
      <c r="L945" s="121"/>
      <c r="M945" s="121"/>
      <c r="N945" s="121"/>
      <c r="O945" s="121"/>
      <c r="P945" s="121"/>
      <c r="Q945" s="121"/>
      <c r="R945" s="121"/>
      <c r="S945" s="121"/>
      <c r="T945" s="121"/>
      <c r="U945" s="121"/>
      <c r="V945" s="121"/>
      <c r="W945" s="121"/>
      <c r="X945" s="121"/>
      <c r="Y945" s="121"/>
    </row>
    <row r="946" spans="10:25" ht="15.75" customHeight="1" x14ac:dyDescent="0.35">
      <c r="J946" s="121"/>
      <c r="K946" s="121"/>
      <c r="L946" s="121"/>
      <c r="M946" s="121"/>
      <c r="N946" s="121"/>
      <c r="O946" s="121"/>
      <c r="P946" s="121"/>
      <c r="Q946" s="121"/>
      <c r="R946" s="121"/>
      <c r="S946" s="121"/>
      <c r="T946" s="121"/>
      <c r="U946" s="121"/>
      <c r="V946" s="121"/>
      <c r="W946" s="121"/>
      <c r="X946" s="121"/>
      <c r="Y946" s="121"/>
    </row>
    <row r="947" spans="10:25" ht="15.75" customHeight="1" x14ac:dyDescent="0.35">
      <c r="J947" s="121"/>
      <c r="K947" s="121"/>
      <c r="L947" s="121"/>
      <c r="M947" s="121"/>
      <c r="N947" s="121"/>
      <c r="O947" s="121"/>
      <c r="P947" s="121"/>
      <c r="Q947" s="121"/>
      <c r="R947" s="121"/>
      <c r="S947" s="121"/>
      <c r="T947" s="121"/>
      <c r="U947" s="121"/>
      <c r="V947" s="121"/>
      <c r="W947" s="121"/>
      <c r="X947" s="121"/>
      <c r="Y947" s="121"/>
    </row>
    <row r="948" spans="10:25" ht="15.75" customHeight="1" x14ac:dyDescent="0.35">
      <c r="J948" s="121"/>
      <c r="K948" s="121"/>
      <c r="L948" s="121"/>
      <c r="M948" s="121"/>
      <c r="N948" s="121"/>
      <c r="O948" s="121"/>
      <c r="P948" s="121"/>
      <c r="Q948" s="121"/>
      <c r="R948" s="121"/>
      <c r="S948" s="121"/>
      <c r="T948" s="121"/>
      <c r="U948" s="121"/>
      <c r="V948" s="121"/>
      <c r="W948" s="121"/>
      <c r="X948" s="121"/>
      <c r="Y948" s="121"/>
    </row>
    <row r="949" spans="10:25" ht="15.75" customHeight="1" x14ac:dyDescent="0.35">
      <c r="J949" s="121"/>
      <c r="K949" s="121"/>
      <c r="L949" s="121"/>
      <c r="M949" s="121"/>
      <c r="N949" s="121"/>
      <c r="O949" s="121"/>
      <c r="P949" s="121"/>
      <c r="Q949" s="121"/>
      <c r="R949" s="121"/>
      <c r="S949" s="121"/>
      <c r="T949" s="121"/>
      <c r="U949" s="121"/>
      <c r="V949" s="121"/>
      <c r="W949" s="121"/>
      <c r="X949" s="121"/>
      <c r="Y949" s="121"/>
    </row>
    <row r="950" spans="10:25" ht="15.75" customHeight="1" x14ac:dyDescent="0.35">
      <c r="J950" s="121"/>
      <c r="K950" s="121"/>
      <c r="L950" s="121"/>
      <c r="M950" s="121"/>
      <c r="N950" s="121"/>
      <c r="O950" s="121"/>
      <c r="P950" s="121"/>
      <c r="Q950" s="121"/>
      <c r="R950" s="121"/>
      <c r="S950" s="121"/>
      <c r="T950" s="121"/>
      <c r="U950" s="121"/>
      <c r="V950" s="121"/>
      <c r="W950" s="121"/>
      <c r="X950" s="121"/>
      <c r="Y950" s="121"/>
    </row>
    <row r="951" spans="10:25" ht="15.75" customHeight="1" x14ac:dyDescent="0.35">
      <c r="J951" s="121"/>
      <c r="K951" s="121"/>
      <c r="L951" s="121"/>
      <c r="M951" s="121"/>
      <c r="N951" s="121"/>
      <c r="O951" s="121"/>
      <c r="P951" s="121"/>
      <c r="Q951" s="121"/>
      <c r="R951" s="121"/>
      <c r="S951" s="121"/>
      <c r="T951" s="121"/>
      <c r="U951" s="121"/>
      <c r="V951" s="121"/>
      <c r="W951" s="121"/>
      <c r="X951" s="121"/>
      <c r="Y951" s="121"/>
    </row>
    <row r="952" spans="10:25" ht="15.75" customHeight="1" x14ac:dyDescent="0.35">
      <c r="J952" s="121"/>
      <c r="K952" s="121"/>
      <c r="L952" s="121"/>
      <c r="M952" s="121"/>
      <c r="N952" s="121"/>
      <c r="O952" s="121"/>
      <c r="P952" s="121"/>
      <c r="Q952" s="121"/>
      <c r="R952" s="121"/>
      <c r="S952" s="121"/>
      <c r="T952" s="121"/>
      <c r="U952" s="121"/>
      <c r="V952" s="121"/>
      <c r="W952" s="121"/>
      <c r="X952" s="121"/>
      <c r="Y952" s="121"/>
    </row>
    <row r="953" spans="10:25" ht="15.75" customHeight="1" x14ac:dyDescent="0.35">
      <c r="J953" s="121"/>
      <c r="K953" s="121"/>
      <c r="L953" s="121"/>
      <c r="M953" s="121"/>
      <c r="N953" s="121"/>
      <c r="O953" s="121"/>
      <c r="P953" s="121"/>
      <c r="Q953" s="121"/>
      <c r="R953" s="121"/>
      <c r="S953" s="121"/>
      <c r="T953" s="121"/>
      <c r="U953" s="121"/>
      <c r="V953" s="121"/>
      <c r="W953" s="121"/>
      <c r="X953" s="121"/>
      <c r="Y953" s="121"/>
    </row>
    <row r="954" spans="10:25" ht="15.75" customHeight="1" x14ac:dyDescent="0.35">
      <c r="J954" s="121"/>
      <c r="K954" s="121"/>
      <c r="L954" s="121"/>
      <c r="M954" s="121"/>
      <c r="N954" s="121"/>
      <c r="O954" s="121"/>
      <c r="P954" s="121"/>
      <c r="Q954" s="121"/>
      <c r="R954" s="121"/>
      <c r="S954" s="121"/>
      <c r="T954" s="121"/>
      <c r="U954" s="121"/>
      <c r="V954" s="121"/>
      <c r="W954" s="121"/>
      <c r="X954" s="121"/>
      <c r="Y954" s="121"/>
    </row>
    <row r="955" spans="10:25" ht="15.75" customHeight="1" x14ac:dyDescent="0.35">
      <c r="J955" s="121"/>
      <c r="K955" s="121"/>
      <c r="L955" s="121"/>
      <c r="M955" s="121"/>
      <c r="N955" s="121"/>
      <c r="O955" s="121"/>
      <c r="P955" s="121"/>
      <c r="Q955" s="121"/>
      <c r="R955" s="121"/>
      <c r="S955" s="121"/>
      <c r="T955" s="121"/>
      <c r="U955" s="121"/>
      <c r="V955" s="121"/>
      <c r="W955" s="121"/>
      <c r="X955" s="121"/>
      <c r="Y955" s="121"/>
    </row>
    <row r="956" spans="10:25" ht="15.75" customHeight="1" x14ac:dyDescent="0.35">
      <c r="J956" s="121"/>
      <c r="K956" s="121"/>
      <c r="L956" s="121"/>
      <c r="M956" s="121"/>
      <c r="N956" s="121"/>
      <c r="O956" s="121"/>
      <c r="P956" s="121"/>
      <c r="Q956" s="121"/>
      <c r="R956" s="121"/>
      <c r="S956" s="121"/>
      <c r="T956" s="121"/>
      <c r="U956" s="121"/>
      <c r="V956" s="121"/>
      <c r="W956" s="121"/>
      <c r="X956" s="121"/>
      <c r="Y956" s="121"/>
    </row>
    <row r="957" spans="10:25" ht="15.75" customHeight="1" x14ac:dyDescent="0.35">
      <c r="J957" s="121"/>
      <c r="K957" s="121"/>
      <c r="L957" s="121"/>
      <c r="M957" s="121"/>
      <c r="N957" s="121"/>
      <c r="O957" s="121"/>
      <c r="P957" s="121"/>
      <c r="Q957" s="121"/>
      <c r="R957" s="121"/>
      <c r="S957" s="121"/>
      <c r="T957" s="121"/>
      <c r="U957" s="121"/>
      <c r="V957" s="121"/>
      <c r="W957" s="121"/>
      <c r="X957" s="121"/>
      <c r="Y957" s="121"/>
    </row>
    <row r="958" spans="10:25" ht="15.75" customHeight="1" x14ac:dyDescent="0.35">
      <c r="J958" s="121"/>
      <c r="K958" s="121"/>
      <c r="L958" s="121"/>
      <c r="M958" s="121"/>
      <c r="N958" s="121"/>
      <c r="O958" s="121"/>
      <c r="P958" s="121"/>
      <c r="Q958" s="121"/>
      <c r="R958" s="121"/>
      <c r="S958" s="121"/>
      <c r="T958" s="121"/>
      <c r="U958" s="121"/>
      <c r="V958" s="121"/>
      <c r="W958" s="121"/>
      <c r="X958" s="121"/>
      <c r="Y958" s="121"/>
    </row>
    <row r="959" spans="10:25" ht="15.75" customHeight="1" x14ac:dyDescent="0.35">
      <c r="J959" s="121"/>
      <c r="K959" s="121"/>
      <c r="L959" s="121"/>
      <c r="M959" s="121"/>
      <c r="N959" s="121"/>
      <c r="O959" s="121"/>
      <c r="P959" s="121"/>
      <c r="Q959" s="121"/>
      <c r="R959" s="121"/>
      <c r="S959" s="121"/>
      <c r="T959" s="121"/>
      <c r="U959" s="121"/>
      <c r="V959" s="121"/>
      <c r="W959" s="121"/>
      <c r="X959" s="121"/>
      <c r="Y959" s="121"/>
    </row>
    <row r="960" spans="10:25" ht="15.75" customHeight="1" x14ac:dyDescent="0.35">
      <c r="J960" s="121"/>
      <c r="K960" s="121"/>
      <c r="L960" s="121"/>
      <c r="M960" s="121"/>
      <c r="N960" s="121"/>
      <c r="O960" s="121"/>
      <c r="P960" s="121"/>
      <c r="Q960" s="121"/>
      <c r="R960" s="121"/>
      <c r="S960" s="121"/>
      <c r="T960" s="121"/>
      <c r="U960" s="121"/>
      <c r="V960" s="121"/>
      <c r="W960" s="121"/>
      <c r="X960" s="121"/>
      <c r="Y960" s="121"/>
    </row>
    <row r="961" spans="10:25" ht="15.75" customHeight="1" x14ac:dyDescent="0.35">
      <c r="J961" s="121"/>
      <c r="K961" s="121"/>
      <c r="L961" s="121"/>
      <c r="M961" s="121"/>
      <c r="N961" s="121"/>
      <c r="O961" s="121"/>
      <c r="P961" s="121"/>
      <c r="Q961" s="121"/>
      <c r="R961" s="121"/>
      <c r="S961" s="121"/>
      <c r="T961" s="121"/>
      <c r="U961" s="121"/>
      <c r="V961" s="121"/>
      <c r="W961" s="121"/>
      <c r="X961" s="121"/>
      <c r="Y961" s="121"/>
    </row>
    <row r="962" spans="10:25" ht="15.75" customHeight="1" x14ac:dyDescent="0.35">
      <c r="J962" s="121"/>
      <c r="K962" s="121"/>
      <c r="L962" s="121"/>
      <c r="M962" s="121"/>
      <c r="N962" s="121"/>
      <c r="O962" s="121"/>
      <c r="P962" s="121"/>
      <c r="Q962" s="121"/>
      <c r="R962" s="121"/>
      <c r="S962" s="121"/>
      <c r="T962" s="121"/>
      <c r="U962" s="121"/>
      <c r="V962" s="121"/>
      <c r="W962" s="121"/>
      <c r="X962" s="121"/>
      <c r="Y962" s="121"/>
    </row>
    <row r="963" spans="10:25" ht="15.75" customHeight="1" x14ac:dyDescent="0.35">
      <c r="J963" s="121"/>
      <c r="K963" s="121"/>
      <c r="L963" s="121"/>
      <c r="M963" s="121"/>
      <c r="N963" s="121"/>
      <c r="O963" s="121"/>
      <c r="P963" s="121"/>
      <c r="Q963" s="121"/>
      <c r="R963" s="121"/>
      <c r="S963" s="121"/>
      <c r="T963" s="121"/>
      <c r="U963" s="121"/>
      <c r="V963" s="121"/>
      <c r="W963" s="121"/>
      <c r="X963" s="121"/>
      <c r="Y963" s="121"/>
    </row>
    <row r="964" spans="10:25" ht="15.75" customHeight="1" x14ac:dyDescent="0.35">
      <c r="J964" s="121"/>
      <c r="K964" s="121"/>
      <c r="L964" s="121"/>
      <c r="M964" s="121"/>
      <c r="N964" s="121"/>
      <c r="O964" s="121"/>
      <c r="P964" s="121"/>
      <c r="Q964" s="121"/>
      <c r="R964" s="121"/>
      <c r="S964" s="121"/>
      <c r="T964" s="121"/>
      <c r="U964" s="121"/>
      <c r="V964" s="121"/>
      <c r="W964" s="121"/>
      <c r="X964" s="121"/>
      <c r="Y964" s="121"/>
    </row>
    <row r="965" spans="10:25" ht="15.75" customHeight="1" x14ac:dyDescent="0.35">
      <c r="J965" s="121"/>
      <c r="K965" s="121"/>
      <c r="L965" s="121"/>
      <c r="M965" s="121"/>
      <c r="N965" s="121"/>
      <c r="O965" s="121"/>
      <c r="P965" s="121"/>
      <c r="Q965" s="121"/>
      <c r="R965" s="121"/>
      <c r="S965" s="121"/>
      <c r="T965" s="121"/>
      <c r="U965" s="121"/>
      <c r="V965" s="121"/>
      <c r="W965" s="121"/>
      <c r="X965" s="121"/>
      <c r="Y965" s="121"/>
    </row>
    <row r="966" spans="10:25" ht="15.75" customHeight="1" x14ac:dyDescent="0.35">
      <c r="J966" s="121"/>
      <c r="K966" s="121"/>
      <c r="L966" s="121"/>
      <c r="M966" s="121"/>
      <c r="N966" s="121"/>
      <c r="O966" s="121"/>
      <c r="P966" s="121"/>
      <c r="Q966" s="121"/>
      <c r="R966" s="121"/>
      <c r="S966" s="121"/>
      <c r="T966" s="121"/>
      <c r="U966" s="121"/>
      <c r="V966" s="121"/>
      <c r="W966" s="121"/>
      <c r="X966" s="121"/>
      <c r="Y966" s="121"/>
    </row>
    <row r="967" spans="10:25" ht="15.75" customHeight="1" x14ac:dyDescent="0.35">
      <c r="J967" s="121"/>
      <c r="K967" s="121"/>
      <c r="L967" s="121"/>
      <c r="M967" s="121"/>
      <c r="N967" s="121"/>
      <c r="O967" s="121"/>
      <c r="P967" s="121"/>
      <c r="Q967" s="121"/>
      <c r="R967" s="121"/>
      <c r="S967" s="121"/>
      <c r="T967" s="121"/>
      <c r="U967" s="121"/>
      <c r="V967" s="121"/>
      <c r="W967" s="121"/>
      <c r="X967" s="121"/>
      <c r="Y967" s="121"/>
    </row>
    <row r="968" spans="10:25" ht="15.75" customHeight="1" x14ac:dyDescent="0.35">
      <c r="J968" s="121"/>
      <c r="K968" s="121"/>
      <c r="L968" s="121"/>
      <c r="M968" s="121"/>
      <c r="N968" s="121"/>
      <c r="O968" s="121"/>
      <c r="P968" s="121"/>
      <c r="Q968" s="121"/>
      <c r="R968" s="121"/>
      <c r="S968" s="121"/>
      <c r="T968" s="121"/>
      <c r="U968" s="121"/>
      <c r="V968" s="121"/>
      <c r="W968" s="121"/>
      <c r="X968" s="121"/>
      <c r="Y968" s="121"/>
    </row>
    <row r="969" spans="10:25" ht="15.75" customHeight="1" x14ac:dyDescent="0.35">
      <c r="J969" s="121"/>
      <c r="K969" s="121"/>
      <c r="L969" s="121"/>
      <c r="M969" s="121"/>
      <c r="N969" s="121"/>
      <c r="O969" s="121"/>
      <c r="P969" s="121"/>
      <c r="Q969" s="121"/>
      <c r="R969" s="121"/>
      <c r="S969" s="121"/>
      <c r="T969" s="121"/>
      <c r="U969" s="121"/>
      <c r="V969" s="121"/>
      <c r="W969" s="121"/>
      <c r="X969" s="121"/>
      <c r="Y969" s="121"/>
    </row>
    <row r="970" spans="10:25" ht="15.75" customHeight="1" x14ac:dyDescent="0.35">
      <c r="J970" s="121"/>
      <c r="K970" s="121"/>
      <c r="L970" s="121"/>
      <c r="M970" s="121"/>
      <c r="N970" s="121"/>
      <c r="O970" s="121"/>
      <c r="P970" s="121"/>
      <c r="Q970" s="121"/>
      <c r="R970" s="121"/>
      <c r="S970" s="121"/>
      <c r="T970" s="121"/>
      <c r="U970" s="121"/>
      <c r="V970" s="121"/>
      <c r="W970" s="121"/>
      <c r="X970" s="121"/>
      <c r="Y970" s="121"/>
    </row>
    <row r="971" spans="10:25" ht="15.75" customHeight="1" x14ac:dyDescent="0.35">
      <c r="J971" s="121"/>
      <c r="K971" s="121"/>
      <c r="L971" s="121"/>
      <c r="M971" s="121"/>
      <c r="N971" s="121"/>
      <c r="O971" s="121"/>
      <c r="P971" s="121"/>
      <c r="Q971" s="121"/>
      <c r="R971" s="121"/>
      <c r="S971" s="121"/>
      <c r="T971" s="121"/>
      <c r="U971" s="121"/>
      <c r="V971" s="121"/>
      <c r="W971" s="121"/>
      <c r="X971" s="121"/>
      <c r="Y971" s="121"/>
    </row>
    <row r="972" spans="10:25" ht="15.75" customHeight="1" x14ac:dyDescent="0.35">
      <c r="J972" s="121"/>
      <c r="K972" s="121"/>
      <c r="L972" s="121"/>
      <c r="M972" s="121"/>
      <c r="N972" s="121"/>
      <c r="O972" s="121"/>
      <c r="P972" s="121"/>
      <c r="Q972" s="121"/>
      <c r="R972" s="121"/>
      <c r="S972" s="121"/>
      <c r="T972" s="121"/>
      <c r="U972" s="121"/>
      <c r="V972" s="121"/>
      <c r="W972" s="121"/>
      <c r="X972" s="121"/>
      <c r="Y972" s="121"/>
    </row>
    <row r="973" spans="10:25" ht="15.75" customHeight="1" x14ac:dyDescent="0.35">
      <c r="J973" s="121"/>
      <c r="K973" s="121"/>
      <c r="L973" s="121"/>
      <c r="M973" s="121"/>
      <c r="N973" s="121"/>
      <c r="O973" s="121"/>
      <c r="P973" s="121"/>
      <c r="Q973" s="121"/>
      <c r="R973" s="121"/>
      <c r="S973" s="121"/>
      <c r="T973" s="121"/>
      <c r="U973" s="121"/>
      <c r="V973" s="121"/>
      <c r="W973" s="121"/>
      <c r="X973" s="121"/>
      <c r="Y973" s="121"/>
    </row>
    <row r="974" spans="10:25" ht="15.75" customHeight="1" x14ac:dyDescent="0.35">
      <c r="J974" s="121"/>
      <c r="K974" s="121"/>
      <c r="L974" s="121"/>
      <c r="M974" s="121"/>
      <c r="N974" s="121"/>
      <c r="O974" s="121"/>
      <c r="P974" s="121"/>
      <c r="Q974" s="121"/>
      <c r="R974" s="121"/>
      <c r="S974" s="121"/>
      <c r="T974" s="121"/>
      <c r="U974" s="121"/>
      <c r="V974" s="121"/>
      <c r="W974" s="121"/>
      <c r="X974" s="121"/>
      <c r="Y974" s="121"/>
    </row>
    <row r="975" spans="10:25" ht="15.75" customHeight="1" x14ac:dyDescent="0.35">
      <c r="J975" s="121"/>
      <c r="K975" s="121"/>
      <c r="L975" s="121"/>
      <c r="M975" s="121"/>
      <c r="N975" s="121"/>
      <c r="O975" s="121"/>
      <c r="P975" s="121"/>
      <c r="Q975" s="121"/>
      <c r="R975" s="121"/>
      <c r="S975" s="121"/>
      <c r="T975" s="121"/>
      <c r="U975" s="121"/>
      <c r="V975" s="121"/>
      <c r="W975" s="121"/>
      <c r="X975" s="121"/>
      <c r="Y975" s="121"/>
    </row>
    <row r="976" spans="10:25" ht="15.75" customHeight="1" x14ac:dyDescent="0.35">
      <c r="J976" s="121"/>
      <c r="K976" s="121"/>
      <c r="L976" s="121"/>
      <c r="M976" s="121"/>
      <c r="N976" s="121"/>
      <c r="O976" s="121"/>
      <c r="P976" s="121"/>
      <c r="Q976" s="121"/>
      <c r="R976" s="121"/>
      <c r="S976" s="121"/>
      <c r="T976" s="121"/>
      <c r="U976" s="121"/>
      <c r="V976" s="121"/>
      <c r="W976" s="121"/>
      <c r="X976" s="121"/>
      <c r="Y976" s="121"/>
    </row>
    <row r="977" spans="10:25" ht="15.75" customHeight="1" x14ac:dyDescent="0.35">
      <c r="J977" s="121"/>
      <c r="K977" s="121"/>
      <c r="L977" s="121"/>
      <c r="M977" s="121"/>
      <c r="N977" s="121"/>
      <c r="O977" s="121"/>
      <c r="P977" s="121"/>
      <c r="Q977" s="121"/>
      <c r="R977" s="121"/>
      <c r="S977" s="121"/>
      <c r="T977" s="121"/>
      <c r="U977" s="121"/>
      <c r="V977" s="121"/>
      <c r="W977" s="121"/>
      <c r="X977" s="121"/>
      <c r="Y977" s="121"/>
    </row>
    <row r="978" spans="10:25" ht="15.75" customHeight="1" x14ac:dyDescent="0.35">
      <c r="J978" s="121"/>
      <c r="K978" s="121"/>
      <c r="L978" s="121"/>
      <c r="M978" s="121"/>
      <c r="N978" s="121"/>
      <c r="O978" s="121"/>
      <c r="P978" s="121"/>
      <c r="Q978" s="121"/>
      <c r="R978" s="121"/>
      <c r="S978" s="121"/>
      <c r="T978" s="121"/>
      <c r="U978" s="121"/>
      <c r="V978" s="121"/>
      <c r="W978" s="121"/>
      <c r="X978" s="121"/>
      <c r="Y978" s="121"/>
    </row>
    <row r="979" spans="10:25" ht="15.75" customHeight="1" x14ac:dyDescent="0.35">
      <c r="J979" s="121"/>
      <c r="K979" s="121"/>
      <c r="L979" s="121"/>
      <c r="M979" s="121"/>
      <c r="N979" s="121"/>
      <c r="O979" s="121"/>
      <c r="P979" s="121"/>
      <c r="Q979" s="121"/>
      <c r="R979" s="121"/>
      <c r="S979" s="121"/>
      <c r="T979" s="121"/>
      <c r="U979" s="121"/>
      <c r="V979" s="121"/>
      <c r="W979" s="121"/>
      <c r="X979" s="121"/>
      <c r="Y979" s="121"/>
    </row>
    <row r="980" spans="10:25" ht="15.75" customHeight="1" x14ac:dyDescent="0.35">
      <c r="J980" s="121"/>
      <c r="K980" s="121"/>
      <c r="L980" s="121"/>
      <c r="M980" s="121"/>
      <c r="N980" s="121"/>
      <c r="O980" s="121"/>
      <c r="P980" s="121"/>
      <c r="Q980" s="121"/>
      <c r="R980" s="121"/>
      <c r="S980" s="121"/>
      <c r="T980" s="121"/>
      <c r="U980" s="121"/>
      <c r="V980" s="121"/>
      <c r="W980" s="121"/>
      <c r="X980" s="121"/>
      <c r="Y980" s="121"/>
    </row>
    <row r="981" spans="10:25" ht="15.75" customHeight="1" x14ac:dyDescent="0.35">
      <c r="J981" s="121"/>
      <c r="K981" s="121"/>
      <c r="L981" s="121"/>
      <c r="M981" s="121"/>
      <c r="N981" s="121"/>
      <c r="O981" s="121"/>
      <c r="P981" s="121"/>
      <c r="Q981" s="121"/>
      <c r="R981" s="121"/>
      <c r="S981" s="121"/>
      <c r="T981" s="121"/>
      <c r="U981" s="121"/>
      <c r="V981" s="121"/>
      <c r="W981" s="121"/>
      <c r="X981" s="121"/>
      <c r="Y981" s="121"/>
    </row>
    <row r="982" spans="10:25" ht="15.75" customHeight="1" x14ac:dyDescent="0.35">
      <c r="J982" s="121"/>
      <c r="K982" s="121"/>
      <c r="L982" s="121"/>
      <c r="M982" s="121"/>
      <c r="N982" s="121"/>
      <c r="O982" s="121"/>
      <c r="P982" s="121"/>
      <c r="Q982" s="121"/>
      <c r="R982" s="121"/>
      <c r="S982" s="121"/>
      <c r="T982" s="121"/>
      <c r="U982" s="121"/>
      <c r="V982" s="121"/>
      <c r="W982" s="121"/>
      <c r="X982" s="121"/>
      <c r="Y982" s="121"/>
    </row>
    <row r="983" spans="10:25" ht="15.75" customHeight="1" x14ac:dyDescent="0.35">
      <c r="J983" s="121"/>
      <c r="K983" s="121"/>
      <c r="L983" s="121"/>
      <c r="M983" s="121"/>
      <c r="N983" s="121"/>
      <c r="O983" s="121"/>
      <c r="P983" s="121"/>
      <c r="Q983" s="121"/>
      <c r="R983" s="121"/>
      <c r="S983" s="121"/>
      <c r="T983" s="121"/>
      <c r="U983" s="121"/>
      <c r="V983" s="121"/>
      <c r="W983" s="121"/>
      <c r="X983" s="121"/>
      <c r="Y983" s="121"/>
    </row>
    <row r="984" spans="10:25" ht="15.75" customHeight="1" x14ac:dyDescent="0.35">
      <c r="J984" s="121"/>
      <c r="K984" s="121"/>
      <c r="L984" s="121"/>
      <c r="M984" s="121"/>
      <c r="N984" s="121"/>
      <c r="O984" s="121"/>
      <c r="P984" s="121"/>
      <c r="Q984" s="121"/>
      <c r="R984" s="121"/>
      <c r="S984" s="121"/>
      <c r="T984" s="121"/>
      <c r="U984" s="121"/>
      <c r="V984" s="121"/>
      <c r="W984" s="121"/>
      <c r="X984" s="121"/>
      <c r="Y984" s="121"/>
    </row>
    <row r="985" spans="10:25" ht="15.75" customHeight="1" x14ac:dyDescent="0.35">
      <c r="J985" s="121"/>
      <c r="K985" s="121"/>
      <c r="L985" s="121"/>
      <c r="M985" s="121"/>
      <c r="N985" s="121"/>
      <c r="O985" s="121"/>
      <c r="P985" s="121"/>
      <c r="Q985" s="121"/>
      <c r="R985" s="121"/>
      <c r="S985" s="121"/>
      <c r="T985" s="121"/>
      <c r="U985" s="121"/>
      <c r="V985" s="121"/>
      <c r="W985" s="121"/>
      <c r="X985" s="121"/>
      <c r="Y985" s="121"/>
    </row>
    <row r="986" spans="10:25" ht="15.75" customHeight="1" x14ac:dyDescent="0.35">
      <c r="J986" s="121"/>
      <c r="K986" s="121"/>
      <c r="L986" s="121"/>
      <c r="M986" s="121"/>
      <c r="N986" s="121"/>
      <c r="O986" s="121"/>
      <c r="P986" s="121"/>
      <c r="Q986" s="121"/>
      <c r="R986" s="121"/>
      <c r="S986" s="121"/>
      <c r="T986" s="121"/>
      <c r="U986" s="121"/>
      <c r="V986" s="121"/>
      <c r="W986" s="121"/>
      <c r="X986" s="121"/>
      <c r="Y986" s="121"/>
    </row>
    <row r="987" spans="10:25" ht="15.75" customHeight="1" x14ac:dyDescent="0.35">
      <c r="J987" s="121"/>
      <c r="K987" s="121"/>
      <c r="L987" s="121"/>
      <c r="M987" s="121"/>
      <c r="N987" s="121"/>
      <c r="O987" s="121"/>
      <c r="P987" s="121"/>
      <c r="Q987" s="121"/>
      <c r="R987" s="121"/>
      <c r="S987" s="121"/>
      <c r="T987" s="121"/>
      <c r="U987" s="121"/>
      <c r="V987" s="121"/>
      <c r="W987" s="121"/>
      <c r="X987" s="121"/>
      <c r="Y987" s="121"/>
    </row>
    <row r="988" spans="10:25" ht="15.75" customHeight="1" x14ac:dyDescent="0.35">
      <c r="J988" s="121"/>
      <c r="K988" s="121"/>
      <c r="L988" s="121"/>
      <c r="M988" s="121"/>
      <c r="N988" s="121"/>
      <c r="O988" s="121"/>
      <c r="P988" s="121"/>
      <c r="Q988" s="121"/>
      <c r="R988" s="121"/>
      <c r="S988" s="121"/>
      <c r="T988" s="121"/>
      <c r="U988" s="121"/>
      <c r="V988" s="121"/>
      <c r="W988" s="121"/>
      <c r="X988" s="121"/>
      <c r="Y988" s="121"/>
    </row>
    <row r="989" spans="10:25" ht="15.75" customHeight="1" x14ac:dyDescent="0.35">
      <c r="J989" s="121"/>
      <c r="K989" s="121"/>
      <c r="L989" s="121"/>
      <c r="M989" s="121"/>
      <c r="N989" s="121"/>
      <c r="O989" s="121"/>
      <c r="P989" s="121"/>
      <c r="Q989" s="121"/>
      <c r="R989" s="121"/>
      <c r="S989" s="121"/>
      <c r="T989" s="121"/>
      <c r="U989" s="121"/>
      <c r="V989" s="121"/>
      <c r="W989" s="121"/>
      <c r="X989" s="121"/>
      <c r="Y989" s="121"/>
    </row>
    <row r="990" spans="10:25" ht="15.75" customHeight="1" x14ac:dyDescent="0.35">
      <c r="J990" s="121"/>
      <c r="K990" s="121"/>
      <c r="L990" s="121"/>
      <c r="M990" s="121"/>
      <c r="N990" s="121"/>
      <c r="O990" s="121"/>
      <c r="P990" s="121"/>
      <c r="Q990" s="121"/>
      <c r="R990" s="121"/>
      <c r="S990" s="121"/>
      <c r="T990" s="121"/>
      <c r="U990" s="121"/>
      <c r="V990" s="121"/>
      <c r="W990" s="121"/>
      <c r="X990" s="121"/>
      <c r="Y990" s="121"/>
    </row>
    <row r="991" spans="10:25" ht="15.75" customHeight="1" x14ac:dyDescent="0.35">
      <c r="J991" s="121"/>
      <c r="K991" s="121"/>
      <c r="L991" s="121"/>
      <c r="M991" s="121"/>
      <c r="N991" s="121"/>
      <c r="O991" s="121"/>
      <c r="P991" s="121"/>
      <c r="Q991" s="121"/>
      <c r="R991" s="121"/>
      <c r="S991" s="121"/>
      <c r="T991" s="121"/>
      <c r="U991" s="121"/>
      <c r="V991" s="121"/>
      <c r="W991" s="121"/>
      <c r="X991" s="121"/>
      <c r="Y991" s="121"/>
    </row>
    <row r="992" spans="10:25" ht="15.75" customHeight="1" x14ac:dyDescent="0.35">
      <c r="J992" s="121"/>
      <c r="K992" s="121"/>
      <c r="L992" s="121"/>
      <c r="M992" s="121"/>
      <c r="N992" s="121"/>
      <c r="O992" s="121"/>
      <c r="P992" s="121"/>
      <c r="Q992" s="121"/>
      <c r="R992" s="121"/>
      <c r="S992" s="121"/>
      <c r="T992" s="121"/>
      <c r="U992" s="121"/>
      <c r="V992" s="121"/>
      <c r="W992" s="121"/>
      <c r="X992" s="121"/>
      <c r="Y992" s="121"/>
    </row>
    <row r="993" spans="10:25" ht="15.75" customHeight="1" x14ac:dyDescent="0.35">
      <c r="J993" s="121"/>
      <c r="K993" s="121"/>
      <c r="L993" s="121"/>
      <c r="M993" s="121"/>
      <c r="N993" s="121"/>
      <c r="O993" s="121"/>
      <c r="P993" s="121"/>
      <c r="Q993" s="121"/>
      <c r="R993" s="121"/>
      <c r="S993" s="121"/>
      <c r="T993" s="121"/>
      <c r="U993" s="121"/>
      <c r="V993" s="121"/>
      <c r="W993" s="121"/>
      <c r="X993" s="121"/>
      <c r="Y993" s="121"/>
    </row>
    <row r="994" spans="10:25" ht="15.75" customHeight="1" x14ac:dyDescent="0.35">
      <c r="J994" s="121"/>
      <c r="K994" s="121"/>
      <c r="L994" s="121"/>
      <c r="M994" s="121"/>
      <c r="N994" s="121"/>
      <c r="O994" s="121"/>
      <c r="P994" s="121"/>
      <c r="Q994" s="121"/>
      <c r="R994" s="121"/>
      <c r="S994" s="121"/>
      <c r="T994" s="121"/>
      <c r="U994" s="121"/>
      <c r="V994" s="121"/>
      <c r="W994" s="121"/>
      <c r="X994" s="121"/>
      <c r="Y994" s="121"/>
    </row>
    <row r="995" spans="10:25" ht="15.75" customHeight="1" x14ac:dyDescent="0.35">
      <c r="J995" s="121"/>
      <c r="K995" s="121"/>
      <c r="L995" s="121"/>
      <c r="M995" s="121"/>
      <c r="N995" s="121"/>
      <c r="O995" s="121"/>
      <c r="P995" s="121"/>
      <c r="Q995" s="121"/>
      <c r="R995" s="121"/>
      <c r="S995" s="121"/>
      <c r="T995" s="121"/>
      <c r="U995" s="121"/>
      <c r="V995" s="121"/>
      <c r="W995" s="121"/>
      <c r="X995" s="121"/>
      <c r="Y995" s="121"/>
    </row>
    <row r="996" spans="10:25" ht="15.75" customHeight="1" x14ac:dyDescent="0.35">
      <c r="J996" s="121"/>
      <c r="K996" s="121"/>
      <c r="L996" s="121"/>
      <c r="M996" s="121"/>
      <c r="N996" s="121"/>
      <c r="O996" s="121"/>
      <c r="P996" s="121"/>
      <c r="Q996" s="121"/>
      <c r="R996" s="121"/>
      <c r="S996" s="121"/>
      <c r="T996" s="121"/>
      <c r="U996" s="121"/>
      <c r="V996" s="121"/>
      <c r="W996" s="121"/>
      <c r="X996" s="121"/>
      <c r="Y996" s="121"/>
    </row>
    <row r="997" spans="10:25" ht="15.75" customHeight="1" x14ac:dyDescent="0.35">
      <c r="J997" s="121"/>
      <c r="K997" s="121"/>
      <c r="L997" s="121"/>
      <c r="M997" s="121"/>
      <c r="N997" s="121"/>
      <c r="O997" s="121"/>
      <c r="P997" s="121"/>
      <c r="Q997" s="121"/>
      <c r="R997" s="121"/>
      <c r="S997" s="121"/>
      <c r="T997" s="121"/>
      <c r="U997" s="121"/>
      <c r="V997" s="121"/>
      <c r="W997" s="121"/>
      <c r="X997" s="121"/>
      <c r="Y997" s="121"/>
    </row>
    <row r="998" spans="10:25" ht="15.75" customHeight="1" x14ac:dyDescent="0.35">
      <c r="J998" s="121"/>
      <c r="K998" s="121"/>
      <c r="L998" s="121"/>
      <c r="M998" s="121"/>
      <c r="N998" s="121"/>
      <c r="O998" s="121"/>
      <c r="P998" s="121"/>
      <c r="Q998" s="121"/>
      <c r="R998" s="121"/>
      <c r="S998" s="121"/>
      <c r="T998" s="121"/>
      <c r="U998" s="121"/>
      <c r="V998" s="121"/>
      <c r="W998" s="121"/>
      <c r="X998" s="121"/>
      <c r="Y998" s="121"/>
    </row>
    <row r="999" spans="10:25" ht="15.75" customHeight="1" x14ac:dyDescent="0.35">
      <c r="J999" s="121"/>
      <c r="K999" s="121"/>
      <c r="L999" s="121"/>
      <c r="M999" s="121"/>
      <c r="N999" s="121"/>
      <c r="O999" s="121"/>
      <c r="P999" s="121"/>
      <c r="Q999" s="121"/>
      <c r="R999" s="121"/>
      <c r="S999" s="121"/>
      <c r="T999" s="121"/>
      <c r="U999" s="121"/>
      <c r="V999" s="121"/>
      <c r="W999" s="121"/>
      <c r="X999" s="121"/>
      <c r="Y999" s="121"/>
    </row>
    <row r="1000" spans="10:25" ht="15.75" customHeight="1" x14ac:dyDescent="0.35">
      <c r="J1000" s="121"/>
      <c r="K1000" s="121"/>
      <c r="L1000" s="121"/>
      <c r="M1000" s="121"/>
      <c r="N1000" s="121"/>
      <c r="O1000" s="121"/>
      <c r="P1000" s="121"/>
      <c r="Q1000" s="121"/>
      <c r="R1000" s="121"/>
      <c r="S1000" s="121"/>
      <c r="T1000" s="121"/>
      <c r="U1000" s="121"/>
      <c r="V1000" s="121"/>
      <c r="W1000" s="121"/>
      <c r="X1000" s="121"/>
      <c r="Y1000" s="121"/>
    </row>
    <row r="1001" spans="10:25" ht="15.75" customHeight="1" x14ac:dyDescent="0.35">
      <c r="J1001" s="121"/>
      <c r="K1001" s="121"/>
      <c r="L1001" s="121"/>
      <c r="M1001" s="121"/>
      <c r="N1001" s="121"/>
      <c r="O1001" s="121"/>
      <c r="P1001" s="121"/>
      <c r="Q1001" s="121"/>
      <c r="R1001" s="121"/>
      <c r="S1001" s="121"/>
      <c r="T1001" s="121"/>
      <c r="U1001" s="121"/>
      <c r="V1001" s="121"/>
      <c r="W1001" s="121"/>
      <c r="X1001" s="121"/>
      <c r="Y1001" s="121"/>
    </row>
  </sheetData>
  <mergeCells count="3">
    <mergeCell ref="Z3:AA3"/>
    <mergeCell ref="H3:I3"/>
    <mergeCell ref="L3:X3"/>
  </mergeCells>
  <conditionalFormatting sqref="L5:L16">
    <cfRule type="containsText" dxfId="32" priority="1" operator="containsText" text="YES">
      <formula>NOT(ISERROR(SEARCH("YES",L5)))</formula>
    </cfRule>
  </conditionalFormatting>
  <conditionalFormatting sqref="M5:S16">
    <cfRule type="cellIs" dxfId="31" priority="2" operator="equal">
      <formula>"YES"</formula>
    </cfRule>
  </conditionalFormatting>
  <conditionalFormatting sqref="T5:T16">
    <cfRule type="containsText" dxfId="30" priority="15" operator="containsText" text="YES">
      <formula>NOT(ISERROR(SEARCH("YES",T5)))</formula>
    </cfRule>
  </conditionalFormatting>
  <conditionalFormatting sqref="V5:V16">
    <cfRule type="cellIs" dxfId="29" priority="5" operator="equal">
      <formula>"MAGNIFICENT"</formula>
    </cfRule>
    <cfRule type="cellIs" dxfId="28" priority="10" operator="equal">
      <formula>"GREAT"</formula>
    </cfRule>
    <cfRule type="cellIs" dxfId="27" priority="11" operator="equal">
      <formula>"WORST"</formula>
    </cfRule>
    <cfRule type="cellIs" dxfId="26" priority="12" operator="equal">
      <formula>"LESS WORST"</formula>
    </cfRule>
  </conditionalFormatting>
  <conditionalFormatting sqref="W5:W16">
    <cfRule type="cellIs" dxfId="25" priority="3" operator="equal">
      <formula>"YES"</formula>
    </cfRule>
    <cfRule type="cellIs" dxfId="24" priority="9" operator="equal">
      <formula>"YA"</formula>
    </cfRule>
  </conditionalFormatting>
  <pageMargins left="0.31496062992125984" right="0.31496062992125984" top="0.74803149606299213" bottom="0.35433070866141736" header="0" footer="0.19685039370078741"/>
  <pageSetup scale="51" fitToHeight="0" orientation="landscape" r:id="rId1"/>
  <rowBreaks count="2" manualBreakCount="2">
    <brk id="20" max="16383" man="1"/>
    <brk id="77" max="16383" man="1"/>
  </rowBreaks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80F0992-1E15-40C8-9332-A1C30065DE09}">
          <x14:formula1>
            <xm:f>'MSLC TABEL '!$A$2:$A$3</xm:f>
          </x14:formula1>
          <xm:sqref>T5:U16 W5:W16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E7181-BE2B-4659-955F-377385A27A7E}">
  <sheetPr codeName="Sheet3">
    <tabColor rgb="FFFFC000"/>
  </sheetPr>
  <dimension ref="A1:L39"/>
  <sheetViews>
    <sheetView zoomScale="70" zoomScaleNormal="70" workbookViewId="0">
      <selection activeCell="M17" sqref="M17"/>
    </sheetView>
  </sheetViews>
  <sheetFormatPr defaultRowHeight="14.5" x14ac:dyDescent="0.35"/>
  <cols>
    <col min="1" max="1" width="17.81640625" customWidth="1"/>
    <col min="2" max="2" width="11.7265625" customWidth="1"/>
    <col min="3" max="3" width="10.81640625" customWidth="1"/>
    <col min="4" max="4" width="9.1796875" bestFit="1" customWidth="1"/>
    <col min="5" max="5" width="11.1796875" customWidth="1"/>
    <col min="7" max="7" width="16.81640625" bestFit="1" customWidth="1"/>
    <col min="8" max="8" width="14.453125" customWidth="1"/>
    <col min="9" max="9" width="11.54296875" hidden="1" customWidth="1"/>
    <col min="10" max="10" width="10.81640625" customWidth="1"/>
    <col min="11" max="11" width="12.1796875" customWidth="1"/>
    <col min="12" max="12" width="34.26953125" style="19" customWidth="1"/>
  </cols>
  <sheetData>
    <row r="1" spans="1:12" x14ac:dyDescent="0.35">
      <c r="B1" s="344" t="s">
        <v>26</v>
      </c>
      <c r="C1" s="126" t="s">
        <v>256</v>
      </c>
    </row>
    <row r="2" spans="1:12" x14ac:dyDescent="0.35">
      <c r="A2" s="154" t="s">
        <v>125</v>
      </c>
      <c r="B2" s="237" t="s">
        <v>82</v>
      </c>
      <c r="C2" s="343" t="str">
        <f>VLOOKUP(B2,'ZODIAC LORD and ATRIBUTES'!A:C,3,FALSE)</f>
        <v>JUPITER</v>
      </c>
    </row>
    <row r="3" spans="1:12" ht="45" customHeight="1" x14ac:dyDescent="0.35">
      <c r="A3" s="151" t="s">
        <v>334</v>
      </c>
      <c r="B3" s="237" t="s">
        <v>290</v>
      </c>
    </row>
    <row r="4" spans="1:12" ht="45" customHeight="1" x14ac:dyDescent="0.35">
      <c r="A4" s="392"/>
      <c r="B4" s="393"/>
    </row>
    <row r="5" spans="1:12" x14ac:dyDescent="0.35">
      <c r="A5" s="126" t="s">
        <v>25</v>
      </c>
      <c r="B5" s="126" t="s">
        <v>26</v>
      </c>
      <c r="C5" s="126" t="s">
        <v>245</v>
      </c>
      <c r="D5" s="126" t="s">
        <v>143</v>
      </c>
      <c r="E5" s="126" t="s">
        <v>144</v>
      </c>
      <c r="F5" s="126" t="s">
        <v>145</v>
      </c>
      <c r="G5" s="126" t="s">
        <v>146</v>
      </c>
      <c r="H5" s="126" t="s">
        <v>147</v>
      </c>
      <c r="I5" s="126" t="s">
        <v>148</v>
      </c>
      <c r="J5" s="126" t="s">
        <v>148</v>
      </c>
      <c r="K5" s="126" t="s">
        <v>250</v>
      </c>
      <c r="L5" s="319" t="s">
        <v>278</v>
      </c>
    </row>
    <row r="6" spans="1:12" s="41" customFormat="1" ht="36" customHeight="1" x14ac:dyDescent="0.35">
      <c r="A6" s="228">
        <v>1</v>
      </c>
      <c r="B6" s="228" t="str">
        <f>B2</f>
        <v>SAGITARIUS</v>
      </c>
      <c r="C6" s="228" t="s">
        <v>139</v>
      </c>
      <c r="D6" s="237"/>
      <c r="E6" s="237"/>
      <c r="F6" s="237"/>
      <c r="G6" s="237"/>
      <c r="H6" s="237"/>
      <c r="I6" s="237"/>
      <c r="J6" s="237"/>
      <c r="K6" s="237"/>
      <c r="L6" s="320" t="s">
        <v>428</v>
      </c>
    </row>
    <row r="7" spans="1:12" s="41" customFormat="1" ht="36" customHeight="1" x14ac:dyDescent="0.35">
      <c r="A7" s="228">
        <v>2</v>
      </c>
      <c r="B7" s="228" t="str">
        <f>'CONTINOUS ZODIAC TABLE'!E3</f>
        <v>CAPRICORN</v>
      </c>
      <c r="C7" s="228" t="s">
        <v>246</v>
      </c>
      <c r="D7" s="237"/>
      <c r="E7" s="237"/>
      <c r="F7" s="237"/>
      <c r="G7" s="237"/>
      <c r="H7" s="237"/>
      <c r="I7" s="237"/>
      <c r="J7" s="237"/>
      <c r="K7" s="237"/>
      <c r="L7" s="320" t="s">
        <v>429</v>
      </c>
    </row>
    <row r="8" spans="1:12" s="41" customFormat="1" ht="36" customHeight="1" x14ac:dyDescent="0.35">
      <c r="A8" s="228">
        <v>3</v>
      </c>
      <c r="B8" s="228" t="str">
        <f>'CONTINOUS ZODIAC TABLE'!E4</f>
        <v>AQUARIUS</v>
      </c>
      <c r="C8" s="228" t="s">
        <v>247</v>
      </c>
      <c r="D8" s="237"/>
      <c r="E8" s="237"/>
      <c r="F8" s="237"/>
      <c r="G8" s="237"/>
      <c r="H8" s="237"/>
      <c r="I8" s="237"/>
      <c r="J8" s="237"/>
      <c r="K8" s="237"/>
      <c r="L8" s="320" t="s">
        <v>430</v>
      </c>
    </row>
    <row r="9" spans="1:12" s="41" customFormat="1" ht="36" customHeight="1" x14ac:dyDescent="0.35">
      <c r="A9" s="228">
        <v>4</v>
      </c>
      <c r="B9" s="228" t="str">
        <f>'CONTINOUS ZODIAC TABLE'!E5</f>
        <v>PISCES</v>
      </c>
      <c r="C9" s="228" t="s">
        <v>139</v>
      </c>
      <c r="D9" s="237"/>
      <c r="E9" s="237"/>
      <c r="F9" s="237"/>
      <c r="G9" s="237"/>
      <c r="H9" s="237"/>
      <c r="I9" s="237"/>
      <c r="J9" s="237"/>
      <c r="K9" s="237"/>
      <c r="L9" s="320" t="s">
        <v>431</v>
      </c>
    </row>
    <row r="10" spans="1:12" s="41" customFormat="1" ht="36" customHeight="1" x14ac:dyDescent="0.35">
      <c r="A10" s="228">
        <v>5</v>
      </c>
      <c r="B10" s="228" t="str">
        <f>'CONTINOUS ZODIAC TABLE'!E6</f>
        <v>ARIES</v>
      </c>
      <c r="C10" s="228" t="s">
        <v>246</v>
      </c>
      <c r="D10" s="237"/>
      <c r="E10" s="237"/>
      <c r="F10" s="237"/>
      <c r="G10" s="237"/>
      <c r="H10" s="237"/>
      <c r="I10" s="237"/>
      <c r="J10" s="237"/>
      <c r="K10" s="237"/>
      <c r="L10" s="320" t="s">
        <v>432</v>
      </c>
    </row>
    <row r="11" spans="1:12" s="41" customFormat="1" ht="46" customHeight="1" x14ac:dyDescent="0.35">
      <c r="A11" s="228">
        <v>6</v>
      </c>
      <c r="B11" s="228" t="str">
        <f>'CONTINOUS ZODIAC TABLE'!E7</f>
        <v>TAURUS</v>
      </c>
      <c r="C11" s="228" t="s">
        <v>247</v>
      </c>
      <c r="D11" s="237" t="s">
        <v>35</v>
      </c>
      <c r="E11" s="237" t="s">
        <v>68</v>
      </c>
      <c r="F11" s="237"/>
      <c r="G11" s="237"/>
      <c r="H11" s="237"/>
      <c r="I11" s="237"/>
      <c r="J11" s="237"/>
      <c r="K11" s="237"/>
      <c r="L11" s="320" t="s">
        <v>433</v>
      </c>
    </row>
    <row r="12" spans="1:12" s="41" customFormat="1" ht="36" customHeight="1" x14ac:dyDescent="0.35">
      <c r="A12" s="228">
        <v>7</v>
      </c>
      <c r="B12" s="228" t="str">
        <f>'CONTINOUS ZODIAC TABLE'!E8</f>
        <v>GEMINI</v>
      </c>
      <c r="C12" s="228" t="s">
        <v>139</v>
      </c>
      <c r="D12" s="237" t="s">
        <v>10</v>
      </c>
      <c r="E12" s="237"/>
      <c r="F12" s="237"/>
      <c r="G12" s="237"/>
      <c r="H12" s="237"/>
      <c r="I12" s="237"/>
      <c r="J12" s="237"/>
      <c r="K12" s="237"/>
      <c r="L12" s="320" t="s">
        <v>434</v>
      </c>
    </row>
    <row r="13" spans="1:12" s="41" customFormat="1" ht="36" customHeight="1" x14ac:dyDescent="0.35">
      <c r="A13" s="228">
        <v>8</v>
      </c>
      <c r="B13" s="228" t="str">
        <f>'CONTINOUS ZODIAC TABLE'!E9</f>
        <v>CANCER</v>
      </c>
      <c r="C13" s="228" t="s">
        <v>246</v>
      </c>
      <c r="D13" s="237" t="s">
        <v>13</v>
      </c>
      <c r="E13" s="237"/>
      <c r="F13" s="237"/>
      <c r="G13" s="237"/>
      <c r="H13" s="237"/>
      <c r="I13" s="237"/>
      <c r="J13" s="237"/>
      <c r="K13" s="237"/>
      <c r="L13" s="320" t="s">
        <v>435</v>
      </c>
    </row>
    <row r="14" spans="1:12" s="41" customFormat="1" ht="36" customHeight="1" x14ac:dyDescent="0.35">
      <c r="A14" s="228">
        <v>9</v>
      </c>
      <c r="B14" s="228" t="str">
        <f>'CONTINOUS ZODIAC TABLE'!E10</f>
        <v>LEO</v>
      </c>
      <c r="C14" s="228" t="s">
        <v>247</v>
      </c>
      <c r="D14" s="237"/>
      <c r="E14" s="237"/>
      <c r="F14" s="237"/>
      <c r="G14" s="237"/>
      <c r="H14" s="237"/>
      <c r="I14" s="237"/>
      <c r="J14" s="237"/>
      <c r="K14" s="237"/>
      <c r="L14" s="320" t="s">
        <v>436</v>
      </c>
    </row>
    <row r="15" spans="1:12" s="41" customFormat="1" ht="36" customHeight="1" x14ac:dyDescent="0.35">
      <c r="A15" s="228">
        <v>10</v>
      </c>
      <c r="B15" s="228" t="str">
        <f>'CONTINOUS ZODIAC TABLE'!E11</f>
        <v>VIRGO</v>
      </c>
      <c r="C15" s="228" t="s">
        <v>139</v>
      </c>
      <c r="D15" s="237"/>
      <c r="E15" s="237"/>
      <c r="F15" s="237"/>
      <c r="G15" s="237"/>
      <c r="H15" s="237"/>
      <c r="I15" s="237"/>
      <c r="J15" s="237"/>
      <c r="K15" s="237"/>
      <c r="L15" s="320" t="s">
        <v>437</v>
      </c>
    </row>
    <row r="16" spans="1:12" s="41" customFormat="1" ht="36" customHeight="1" x14ac:dyDescent="0.35">
      <c r="A16" s="228">
        <v>11</v>
      </c>
      <c r="B16" s="228" t="str">
        <f>'CONTINOUS ZODIAC TABLE'!E12</f>
        <v>LIBRA</v>
      </c>
      <c r="C16" s="228" t="s">
        <v>246</v>
      </c>
      <c r="D16" s="237"/>
      <c r="E16" s="237"/>
      <c r="F16" s="237"/>
      <c r="G16" s="237"/>
      <c r="H16" s="237"/>
      <c r="I16" s="237"/>
      <c r="J16" s="237"/>
      <c r="K16" s="237"/>
      <c r="L16" s="320" t="s">
        <v>438</v>
      </c>
    </row>
    <row r="17" spans="1:12" s="41" customFormat="1" ht="52.5" customHeight="1" x14ac:dyDescent="0.35">
      <c r="A17" s="228">
        <v>12</v>
      </c>
      <c r="B17" s="228" t="str">
        <f>'CONTINOUS ZODIAC TABLE'!E13</f>
        <v>SCORPIO</v>
      </c>
      <c r="C17" s="228" t="s">
        <v>247</v>
      </c>
      <c r="D17" s="237" t="s">
        <v>120</v>
      </c>
      <c r="E17" s="237" t="s">
        <v>56</v>
      </c>
      <c r="F17" s="237" t="s">
        <v>59</v>
      </c>
      <c r="G17" s="237" t="s">
        <v>117</v>
      </c>
      <c r="H17" s="237"/>
      <c r="I17" s="237"/>
      <c r="J17" s="237"/>
      <c r="K17" s="237"/>
      <c r="L17" s="320" t="s">
        <v>439</v>
      </c>
    </row>
    <row r="19" spans="1:12" ht="29" x14ac:dyDescent="0.35">
      <c r="A19" s="154" t="s">
        <v>53</v>
      </c>
      <c r="B19" s="154" t="s">
        <v>26</v>
      </c>
      <c r="C19" s="154" t="s">
        <v>39</v>
      </c>
      <c r="D19" s="154" t="s">
        <v>25</v>
      </c>
      <c r="E19" s="253" t="s">
        <v>249</v>
      </c>
      <c r="F19" s="275" t="s">
        <v>88</v>
      </c>
      <c r="G19" s="275" t="s">
        <v>248</v>
      </c>
      <c r="H19" s="252" t="s">
        <v>44</v>
      </c>
      <c r="J19" s="251" t="s">
        <v>277</v>
      </c>
      <c r="K19" s="148" t="s">
        <v>277</v>
      </c>
      <c r="L19"/>
    </row>
    <row r="20" spans="1:12" x14ac:dyDescent="0.35">
      <c r="A20" s="66" t="s">
        <v>10</v>
      </c>
      <c r="B20" s="66" t="str" cm="1">
        <f t="array" ref="B20">IF(A20="", "", INDEX($B$6:$B$17, MATCH(1, MMULT(--($D$6:$K$17=A20), TRANSPOSE(COLUMN($D$6:$K$17)^0)), 0)))</f>
        <v>GEMINI</v>
      </c>
      <c r="C20" s="164">
        <v>6.9097222222222225E-3</v>
      </c>
      <c r="D20" s="66">
        <f>INDEX($A$6:$A$17,MATCH(B20,$B$6:$B$17,0))</f>
        <v>7</v>
      </c>
      <c r="E20" s="50"/>
      <c r="F20" s="50"/>
      <c r="G20" s="50"/>
      <c r="H20" s="66" t="str">
        <f>'DODECATEMORIA TABLE'!H26</f>
        <v>VIRGO</v>
      </c>
      <c r="J20" s="50" t="str">
        <f t="shared" ref="J20:J26" si="0">IF(OR(D20=1, D20=10, D20=7, D20=4), INDEX($A$20:$A$26, MATCH(D20, $D$20:$D$26, 0)), 0)</f>
        <v>SATURN</v>
      </c>
      <c r="K20" s="321" t="str">
        <f t="shared" ref="K20:K26" si="1">IF(OR(D20=10,D20=4,D20=1,D20=7),"ANGGULAR","")</f>
        <v>ANGGULAR</v>
      </c>
      <c r="L20"/>
    </row>
    <row r="21" spans="1:12" x14ac:dyDescent="0.35">
      <c r="A21" s="66" t="s">
        <v>13</v>
      </c>
      <c r="B21" s="66" t="str" cm="1">
        <f t="array" ref="B21">IF(A21="", "", INDEX($B$6:$B$17, MATCH(1, MMULT(--($D$6:$K$17=A21), TRANSPOSE(COLUMN($D$6:$K$17)^0)), 0)))</f>
        <v>CANCER</v>
      </c>
      <c r="C21" s="164">
        <v>1.7453703703703704E-2</v>
      </c>
      <c r="D21" s="66">
        <f t="shared" ref="D21:D27" si="2">INDEX($A$6:$A$17,MATCH(B21,$B$6:$B$17,0))</f>
        <v>8</v>
      </c>
      <c r="E21" s="50"/>
      <c r="F21" s="50"/>
      <c r="G21" s="50"/>
      <c r="H21" s="66" t="str">
        <f>'DODECATEMORIA TABLE'!H27</f>
        <v>TAURUS</v>
      </c>
      <c r="J21" s="50">
        <f t="shared" si="0"/>
        <v>0</v>
      </c>
      <c r="K21" s="321" t="str">
        <f t="shared" si="1"/>
        <v/>
      </c>
      <c r="L21"/>
    </row>
    <row r="22" spans="1:12" x14ac:dyDescent="0.35">
      <c r="A22" s="66" t="s">
        <v>120</v>
      </c>
      <c r="B22" s="66" t="str" cm="1">
        <f t="array" ref="B22">IF(A22="", "", INDEX($B$6:$B$17, MATCH(1, MMULT(--($D$6:$K$17=A22), TRANSPOSE(COLUMN($D$6:$K$17)^0)), 0)))</f>
        <v>SCORPIO</v>
      </c>
      <c r="C22" s="164">
        <v>8.7384259259259255E-3</v>
      </c>
      <c r="D22" s="66">
        <f t="shared" si="2"/>
        <v>12</v>
      </c>
      <c r="E22" s="50"/>
      <c r="F22" s="50"/>
      <c r="G22" s="50"/>
      <c r="H22" s="66" t="str">
        <f>'DODECATEMORIA TABLE'!H28</f>
        <v>ARIES</v>
      </c>
      <c r="J22" s="50">
        <f t="shared" si="0"/>
        <v>0</v>
      </c>
      <c r="K22" s="321" t="str">
        <f t="shared" si="1"/>
        <v/>
      </c>
      <c r="L22"/>
    </row>
    <row r="23" spans="1:12" x14ac:dyDescent="0.35">
      <c r="A23" s="66" t="s">
        <v>59</v>
      </c>
      <c r="B23" s="66" t="str" cm="1">
        <f t="array" ref="B23">IF(A23="", "", INDEX($B$6:$B$17, MATCH(1, MMULT(--($D$6:$K$17=A23), TRANSPOSE(COLUMN($D$6:$K$17)^0)), 0)))</f>
        <v>SCORPIO</v>
      </c>
      <c r="C23" s="164">
        <v>1.9131944444444444E-2</v>
      </c>
      <c r="D23" s="66">
        <f t="shared" si="2"/>
        <v>12</v>
      </c>
      <c r="E23" s="50"/>
      <c r="F23" s="50"/>
      <c r="G23" s="50"/>
      <c r="H23" s="66" t="str">
        <f>'DODECATEMORIA TABLE'!H29</f>
        <v>LIBRA</v>
      </c>
      <c r="J23" s="50">
        <f t="shared" si="0"/>
        <v>0</v>
      </c>
      <c r="K23" s="321" t="str">
        <f t="shared" si="1"/>
        <v/>
      </c>
      <c r="L23"/>
    </row>
    <row r="24" spans="1:12" x14ac:dyDescent="0.35">
      <c r="A24" s="66" t="s">
        <v>117</v>
      </c>
      <c r="B24" s="66" t="str" cm="1">
        <f t="array" ref="B24">IF(A24="", "", INDEX($B$6:$B$17, MATCH(1, MMULT(--($D$6:$K$17=A24), TRANSPOSE(COLUMN($D$6:$K$17)^0)), 0)))</f>
        <v>SCORPIO</v>
      </c>
      <c r="C24" s="164">
        <v>1.982638888888889E-2</v>
      </c>
      <c r="D24" s="66">
        <f t="shared" si="2"/>
        <v>12</v>
      </c>
      <c r="E24" s="50"/>
      <c r="F24" s="50"/>
      <c r="G24" s="50"/>
      <c r="H24" s="66" t="str">
        <f>'DODECATEMORIA TABLE'!H30</f>
        <v>LIBRA</v>
      </c>
      <c r="J24" s="50">
        <f t="shared" si="0"/>
        <v>0</v>
      </c>
      <c r="K24" s="321" t="str">
        <f t="shared" si="1"/>
        <v/>
      </c>
      <c r="L24"/>
    </row>
    <row r="25" spans="1:12" x14ac:dyDescent="0.35">
      <c r="A25" s="66" t="s">
        <v>56</v>
      </c>
      <c r="B25" s="66" t="str" cm="1">
        <f t="array" ref="B25">IF(A25="", "", INDEX($B$6:$B$17, MATCH(1, MMULT(--($D$6:$K$17=A25), TRANSPOSE(COLUMN($D$6:$K$17)^0)), 0)))</f>
        <v>SCORPIO</v>
      </c>
      <c r="C25" s="164">
        <v>1.4953703703703703E-2</v>
      </c>
      <c r="D25" s="66">
        <f t="shared" si="2"/>
        <v>12</v>
      </c>
      <c r="E25" s="50"/>
      <c r="F25" s="50"/>
      <c r="G25" s="50"/>
      <c r="H25" s="66" t="str">
        <f>'DODECATEMORIA TABLE'!H31</f>
        <v>CANCER</v>
      </c>
      <c r="J25" s="50">
        <f t="shared" si="0"/>
        <v>0</v>
      </c>
      <c r="K25" s="321" t="str">
        <f t="shared" si="1"/>
        <v/>
      </c>
      <c r="L25"/>
    </row>
    <row r="26" spans="1:12" x14ac:dyDescent="0.35">
      <c r="A26" s="66" t="s">
        <v>35</v>
      </c>
      <c r="B26" s="66" t="str" cm="1">
        <f t="array" ref="B26">IF(A26="", "", INDEX($B$6:$B$17, MATCH(1, MMULT(--($D$6:$K$17=A26), TRANSPOSE(COLUMN($D$6:$K$17)^0)), 0)))</f>
        <v>TAURUS</v>
      </c>
      <c r="C26" s="164">
        <v>6.8287037037037036E-4</v>
      </c>
      <c r="D26" s="66">
        <f t="shared" si="2"/>
        <v>6</v>
      </c>
      <c r="E26" s="450">
        <v>3</v>
      </c>
      <c r="F26" s="50"/>
      <c r="G26" s="50"/>
      <c r="H26" s="66" t="str">
        <f>'DODECATEMORIA TABLE'!H32</f>
        <v>TAURUS</v>
      </c>
      <c r="J26" s="50">
        <f t="shared" si="0"/>
        <v>0</v>
      </c>
      <c r="K26" s="321" t="str">
        <f t="shared" si="1"/>
        <v/>
      </c>
      <c r="L26"/>
    </row>
    <row r="27" spans="1:12" x14ac:dyDescent="0.35">
      <c r="A27" s="66" t="s">
        <v>68</v>
      </c>
      <c r="B27" s="66" t="str" cm="1">
        <f t="array" ref="B27">IF(A27="", "", INDEX($B$6:$B$17, MATCH(1, MMULT(--($D$6:$K$17=A27), TRANSPOSE(COLUMN($D$6:$K$17)^0)), 0)))</f>
        <v>TAURUS</v>
      </c>
      <c r="C27" s="164">
        <v>4.5949074074074078E-3</v>
      </c>
      <c r="D27" s="66">
        <f t="shared" si="2"/>
        <v>6</v>
      </c>
      <c r="E27" s="50"/>
      <c r="F27" s="50"/>
      <c r="G27" s="50"/>
      <c r="H27" s="66" t="str">
        <f>'DODECATEMORIA TABLE'!H34</f>
        <v>CANCER</v>
      </c>
      <c r="J27" s="50"/>
      <c r="K27" s="484"/>
      <c r="L27"/>
    </row>
    <row r="30" spans="1:12" ht="29.15" customHeight="1" x14ac:dyDescent="0.35">
      <c r="A30" s="151" t="s">
        <v>239</v>
      </c>
      <c r="B30" s="151" t="s">
        <v>26</v>
      </c>
      <c r="C30" s="151" t="s">
        <v>39</v>
      </c>
      <c r="D30" s="493" t="s">
        <v>44</v>
      </c>
      <c r="E30" s="493"/>
      <c r="F30" s="152"/>
    </row>
    <row r="31" spans="1:12" x14ac:dyDescent="0.35">
      <c r="A31" s="66" t="s">
        <v>125</v>
      </c>
      <c r="B31" s="66" t="str">
        <f>B2</f>
        <v>SAGITARIUS</v>
      </c>
      <c r="C31" s="451">
        <v>2.2106481481481482E-3</v>
      </c>
      <c r="D31" s="492" t="str">
        <f>'DODECATEMORIA TABLE'!H11</f>
        <v>CAPRICORN</v>
      </c>
      <c r="E31" s="492"/>
      <c r="F31" s="153"/>
    </row>
    <row r="32" spans="1:12" x14ac:dyDescent="0.35">
      <c r="A32" s="66" t="s">
        <v>236</v>
      </c>
      <c r="B32" s="164" t="s">
        <v>102</v>
      </c>
      <c r="C32" s="447">
        <f>C31</f>
        <v>2.2106481481481482E-3</v>
      </c>
      <c r="D32" s="492" t="str">
        <f>'DODECATEMORIA TABLE'!H12</f>
        <v>CANCER</v>
      </c>
      <c r="E32" s="492"/>
      <c r="F32" s="153"/>
    </row>
    <row r="33" spans="1:12" x14ac:dyDescent="0.35">
      <c r="A33" s="66" t="s">
        <v>237</v>
      </c>
      <c r="B33" s="164" t="s">
        <v>77</v>
      </c>
      <c r="C33" s="451">
        <v>1.3819444444444445E-2</v>
      </c>
      <c r="D33" s="492" t="str">
        <f>'DODECATEMORIA TABLE'!H13</f>
        <v>ARIES</v>
      </c>
      <c r="E33" s="492"/>
      <c r="F33" s="153"/>
    </row>
    <row r="34" spans="1:12" x14ac:dyDescent="0.35">
      <c r="A34" s="66" t="s">
        <v>238</v>
      </c>
      <c r="B34" s="164" t="s">
        <v>124</v>
      </c>
      <c r="C34" s="447">
        <f>C33</f>
        <v>1.3819444444444445E-2</v>
      </c>
      <c r="D34" s="492" t="str">
        <f>'DODECATEMORIA TABLE'!H14</f>
        <v>LIBRA</v>
      </c>
      <c r="E34" s="492"/>
      <c r="F34" s="153"/>
    </row>
    <row r="35" spans="1:12" x14ac:dyDescent="0.35">
      <c r="B35" s="52"/>
      <c r="C35" s="52"/>
      <c r="D35" s="39"/>
      <c r="E35" s="39"/>
      <c r="F35" s="82"/>
    </row>
    <row r="36" spans="1:12" s="88" customFormat="1" ht="34.5" customHeight="1" x14ac:dyDescent="0.35">
      <c r="A36" s="307" t="s">
        <v>239</v>
      </c>
      <c r="B36" s="307" t="s">
        <v>26</v>
      </c>
      <c r="C36" s="307" t="s">
        <v>39</v>
      </c>
      <c r="D36" s="137" t="s">
        <v>256</v>
      </c>
      <c r="E36" s="151" t="s">
        <v>44</v>
      </c>
      <c r="F36" s="151" t="s">
        <v>256</v>
      </c>
      <c r="J36" s="85"/>
    </row>
    <row r="37" spans="1:12" ht="46.5" customHeight="1" x14ac:dyDescent="0.35">
      <c r="A37" s="203" t="s">
        <v>253</v>
      </c>
      <c r="B37" s="450" t="s">
        <v>102</v>
      </c>
      <c r="C37" s="451">
        <v>2.0659722222222222E-2</v>
      </c>
      <c r="D37" s="206" t="str">
        <f>INDEX('ZODIAC LORD and ATRIBUTES'!$C$3:$C$14,(MATCH('1. ZODIAC NATAL'!B37,'ZODIAC LORD and ATRIBUTES'!$A$3:$A$14,0)))</f>
        <v>MERCURY</v>
      </c>
      <c r="E37" s="50"/>
      <c r="F37" s="50"/>
      <c r="J37" s="19"/>
      <c r="L37"/>
    </row>
    <row r="38" spans="1:12" ht="60.75" customHeight="1" x14ac:dyDescent="0.35">
      <c r="A38" s="203" t="s">
        <v>254</v>
      </c>
      <c r="B38" s="450"/>
      <c r="C38" s="451"/>
      <c r="D38" s="206" t="e">
        <f>INDEX('ZODIAC LORD and ATRIBUTES'!$C$3:$C$14,(MATCH('1. ZODIAC NATAL'!B38,'ZODIAC LORD and ATRIBUTES'!$A$3:$A$14,0)))</f>
        <v>#N/A</v>
      </c>
      <c r="E38" s="50"/>
      <c r="F38" s="50"/>
      <c r="J38" s="19"/>
      <c r="L38"/>
    </row>
    <row r="39" spans="1:12" ht="36.75" customHeight="1" x14ac:dyDescent="0.35">
      <c r="A39" s="203" t="s">
        <v>388</v>
      </c>
      <c r="B39" s="450" t="s">
        <v>121</v>
      </c>
      <c r="C39" s="451">
        <v>1.5127314814814816E-2</v>
      </c>
      <c r="D39" s="206" t="str">
        <f>INDEX('ZODIAC LORD and ATRIBUTES'!$C$3:$C$14,(MATCH('1. ZODIAC NATAL'!B39,'ZODIAC LORD and ATRIBUTES'!$A$3:$A$14,0)))</f>
        <v>VENUS</v>
      </c>
      <c r="E39" s="377" t="str">
        <f>'DODECATEMORIA TABLE'!H33</f>
        <v>CAPRICORN</v>
      </c>
      <c r="F39" s="377" t="str">
        <f>INDEX('ZODIAC LORD and ATRIBUTES'!$C$3:$C$14,MATCH('1. ZODIAC NATAL'!$E$39,'ZODIAC LORD and ATRIBUTES'!$A$3:$A$14,0))</f>
        <v>SATURN</v>
      </c>
    </row>
  </sheetData>
  <mergeCells count="5">
    <mergeCell ref="D34:E34"/>
    <mergeCell ref="D30:E30"/>
    <mergeCell ref="D31:E31"/>
    <mergeCell ref="D32:E32"/>
    <mergeCell ref="D33:E33"/>
  </mergeCells>
  <conditionalFormatting sqref="D6:K17">
    <cfRule type="duplicateValues" dxfId="23" priority="2"/>
  </conditionalFormatting>
  <conditionalFormatting sqref="K20:K27">
    <cfRule type="cellIs" dxfId="22" priority="1" operator="equal">
      <formula>"ANGGULAR"</formula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2D1A37D5-72F7-4BB4-BAB5-43C05B58ED72}">
          <x14:formula1>
            <xm:f>'CHALDEAN ORDER'!$F$2:$F$9</xm:f>
          </x14:formula1>
          <xm:sqref>D6:K17</xm:sqref>
        </x14:dataValidation>
        <x14:dataValidation type="list" allowBlank="1" showInputMessage="1" showErrorMessage="1" xr:uid="{073443E3-ACE3-4ABF-BBD0-D7FC3DD9C20E}">
          <x14:formula1>
            <xm:f>'CONTINOUS ZODIAC TABLE'!$A$2:$A$13</xm:f>
          </x14:formula1>
          <xm:sqref>B32:B35 B37:B39 B2</xm:sqref>
        </x14:dataValidation>
        <x14:dataValidation type="list" allowBlank="1" showInputMessage="1" showErrorMessage="1" xr:uid="{5A2CB5D3-B27A-4D84-B121-A0EB72D62E33}">
          <x14:formula1>
            <xm:f>'1. FIRDARIA CALCULATOR'!$O$3:$O$4</xm:f>
          </x14:formula1>
          <xm:sqref>B4:B17</xm:sqref>
        </x14:dataValidation>
        <x14:dataValidation type="list" allowBlank="1" showInputMessage="1" showErrorMessage="1" xr:uid="{7A543687-00A1-49EB-B581-6214EDDAA995}">
          <x14:formula1>
            <xm:f>'MSLC TABEL '!$C$2:$C$3</xm:f>
          </x14:formula1>
          <xm:sqref>B3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6DDC9-1CD9-4385-827C-9DB7A900F73A}">
  <sheetPr codeName="Sheet28">
    <tabColor rgb="FFFFC000"/>
  </sheetPr>
  <dimension ref="A1:M53"/>
  <sheetViews>
    <sheetView topLeftCell="A22" zoomScale="55" zoomScaleNormal="55" workbookViewId="0">
      <selection activeCell="M29" sqref="M29"/>
    </sheetView>
  </sheetViews>
  <sheetFormatPr defaultRowHeight="14.5" x14ac:dyDescent="0.35"/>
  <cols>
    <col min="1" max="1" width="11.453125" customWidth="1"/>
    <col min="2" max="2" width="14.26953125" customWidth="1"/>
    <col min="3" max="3" width="14.6328125" customWidth="1"/>
    <col min="4" max="4" width="13.90625" customWidth="1"/>
    <col min="5" max="5" width="18" customWidth="1"/>
    <col min="7" max="7" width="16.81640625" bestFit="1" customWidth="1"/>
    <col min="8" max="8" width="10" bestFit="1" customWidth="1"/>
    <col min="9" max="9" width="9.1796875" bestFit="1" customWidth="1"/>
    <col min="10" max="10" width="11.26953125" customWidth="1"/>
    <col min="11" max="11" width="9.1796875" bestFit="1" customWidth="1"/>
    <col min="12" max="12" width="6.81640625" style="85" bestFit="1" customWidth="1"/>
    <col min="13" max="13" width="29" bestFit="1" customWidth="1"/>
  </cols>
  <sheetData>
    <row r="1" spans="1:13" x14ac:dyDescent="0.35">
      <c r="D1" s="168" t="s">
        <v>26</v>
      </c>
      <c r="E1" s="168" t="s">
        <v>256</v>
      </c>
    </row>
    <row r="2" spans="1:13" x14ac:dyDescent="0.35">
      <c r="A2" s="308" t="s">
        <v>258</v>
      </c>
      <c r="B2" s="309"/>
      <c r="C2" s="310"/>
      <c r="D2" s="12" t="s">
        <v>122</v>
      </c>
      <c r="E2" s="343" t="str">
        <f>VLOOKUP(D2,'ZODIAC LORD and ATRIBUTES'!A:C,3,FALSE)</f>
        <v>MARS</v>
      </c>
    </row>
    <row r="3" spans="1:13" x14ac:dyDescent="0.35">
      <c r="A3" s="308" t="s">
        <v>334</v>
      </c>
      <c r="B3" s="309"/>
      <c r="C3" s="310"/>
      <c r="D3" s="12" t="s">
        <v>289</v>
      </c>
    </row>
    <row r="4" spans="1:13" x14ac:dyDescent="0.35">
      <c r="A4" s="308" t="s">
        <v>360</v>
      </c>
      <c r="B4" s="309"/>
      <c r="C4" s="310"/>
      <c r="D4" s="66" t="str">
        <f>IF(D3="DIURNAL",I26,I29)</f>
        <v>MARS</v>
      </c>
    </row>
    <row r="5" spans="1:13" x14ac:dyDescent="0.35">
      <c r="A5" s="394"/>
      <c r="B5" s="395"/>
      <c r="C5" s="395"/>
      <c r="D5" s="395"/>
    </row>
    <row r="6" spans="1:13" x14ac:dyDescent="0.35">
      <c r="A6" s="396"/>
      <c r="B6" s="397"/>
      <c r="C6" s="397"/>
      <c r="D6" s="397"/>
    </row>
    <row r="7" spans="1:13" x14ac:dyDescent="0.35">
      <c r="A7" s="126" t="s">
        <v>25</v>
      </c>
      <c r="B7" s="265" t="s">
        <v>245</v>
      </c>
      <c r="C7" s="126" t="s">
        <v>26</v>
      </c>
      <c r="D7" s="126" t="s">
        <v>245</v>
      </c>
      <c r="E7" s="126" t="s">
        <v>143</v>
      </c>
      <c r="F7" s="126" t="s">
        <v>144</v>
      </c>
      <c r="G7" s="126" t="s">
        <v>145</v>
      </c>
      <c r="H7" s="126" t="s">
        <v>146</v>
      </c>
      <c r="I7" s="126" t="s">
        <v>147</v>
      </c>
      <c r="J7" s="126" t="s">
        <v>148</v>
      </c>
      <c r="K7" s="126" t="s">
        <v>250</v>
      </c>
      <c r="L7" s="494" t="s">
        <v>278</v>
      </c>
      <c r="M7" s="494"/>
    </row>
    <row r="8" spans="1:13" ht="42" customHeight="1" x14ac:dyDescent="0.35">
      <c r="A8" s="206">
        <v>1</v>
      </c>
      <c r="B8" s="206" t="s">
        <v>150</v>
      </c>
      <c r="C8" s="206" t="str">
        <f>D2</f>
        <v>SCORPIO</v>
      </c>
      <c r="D8" s="206" t="s">
        <v>139</v>
      </c>
      <c r="E8" s="12" t="s">
        <v>56</v>
      </c>
      <c r="F8" s="12" t="s">
        <v>35</v>
      </c>
      <c r="G8" s="12" t="s">
        <v>59</v>
      </c>
      <c r="H8" s="12" t="s">
        <v>68</v>
      </c>
      <c r="I8" s="12"/>
      <c r="J8" s="12"/>
      <c r="K8" s="12"/>
      <c r="L8" s="497" t="str">
        <f>'1. ZODIAC NATAL'!L6</f>
        <v>H1 - HELM</v>
      </c>
      <c r="M8" s="497"/>
    </row>
    <row r="9" spans="1:13" ht="42" customHeight="1" x14ac:dyDescent="0.35">
      <c r="A9" s="206">
        <v>2</v>
      </c>
      <c r="B9" s="206" t="s">
        <v>150</v>
      </c>
      <c r="C9" s="206" t="str">
        <f>'CONTINOUS ZODIAC TABLE'!D3</f>
        <v>SAGITARIUS</v>
      </c>
      <c r="D9" s="206" t="s">
        <v>246</v>
      </c>
      <c r="E9" s="12" t="s">
        <v>117</v>
      </c>
      <c r="F9" s="12" t="s">
        <v>10</v>
      </c>
      <c r="G9" s="12"/>
      <c r="H9" s="12"/>
      <c r="I9" s="12"/>
      <c r="J9" s="12"/>
      <c r="K9" s="12"/>
      <c r="L9" s="497" t="str">
        <f>'1. ZODIAC NATAL'!L7</f>
        <v>H2 Gate of Hades</v>
      </c>
      <c r="M9" s="497"/>
    </row>
    <row r="10" spans="1:13" ht="42" customHeight="1" x14ac:dyDescent="0.35">
      <c r="A10" s="206">
        <v>3</v>
      </c>
      <c r="B10" s="206" t="s">
        <v>151</v>
      </c>
      <c r="C10" s="206" t="str">
        <f>'CONTINOUS ZODIAC TABLE'!D4</f>
        <v>CAPRICORN</v>
      </c>
      <c r="D10" s="206" t="s">
        <v>247</v>
      </c>
      <c r="E10" s="12"/>
      <c r="F10" s="12"/>
      <c r="G10" s="12"/>
      <c r="H10" s="12"/>
      <c r="I10" s="12"/>
      <c r="J10" s="12"/>
      <c r="K10" s="12"/>
      <c r="L10" s="497" t="str">
        <f>'1. ZODIAC NATAL'!L8</f>
        <v>H3 - The House of the Goddess</v>
      </c>
      <c r="M10" s="497"/>
    </row>
    <row r="11" spans="1:13" ht="42" customHeight="1" x14ac:dyDescent="0.35">
      <c r="A11" s="206">
        <v>4</v>
      </c>
      <c r="B11" s="206" t="s">
        <v>150</v>
      </c>
      <c r="C11" s="206" t="str">
        <f>'CONTINOUS ZODIAC TABLE'!D5</f>
        <v>AQUARIUS</v>
      </c>
      <c r="D11" s="206" t="s">
        <v>139</v>
      </c>
      <c r="E11" s="12"/>
      <c r="F11" s="12"/>
      <c r="G11" s="12"/>
      <c r="H11" s="12"/>
      <c r="I11" s="12"/>
      <c r="J11" s="12"/>
      <c r="K11" s="12"/>
      <c r="L11" s="497" t="str">
        <f>'1. ZODIAC NATAL'!L9</f>
        <v>H4 -Subterranean</v>
      </c>
      <c r="M11" s="497"/>
    </row>
    <row r="12" spans="1:13" ht="42" customHeight="1" x14ac:dyDescent="0.35">
      <c r="A12" s="206">
        <v>5</v>
      </c>
      <c r="B12" s="206" t="s">
        <v>150</v>
      </c>
      <c r="C12" s="206" t="str">
        <f>'CONTINOUS ZODIAC TABLE'!D6</f>
        <v>PISCES</v>
      </c>
      <c r="D12" s="206" t="s">
        <v>246</v>
      </c>
      <c r="E12" s="12"/>
      <c r="F12" s="12"/>
      <c r="G12" s="12"/>
      <c r="H12" s="12"/>
      <c r="I12" s="12"/>
      <c r="J12" s="12"/>
      <c r="K12" s="12"/>
      <c r="L12" s="497" t="str">
        <f>'1. ZODIAC NATAL'!L10</f>
        <v>H5  Good Fortune</v>
      </c>
      <c r="M12" s="497"/>
    </row>
    <row r="13" spans="1:13" ht="42" customHeight="1" x14ac:dyDescent="0.35">
      <c r="A13" s="206">
        <v>6</v>
      </c>
      <c r="B13" s="206" t="s">
        <v>151</v>
      </c>
      <c r="C13" s="206" t="str">
        <f>'CONTINOUS ZODIAC TABLE'!D7</f>
        <v>ARIES</v>
      </c>
      <c r="D13" s="206" t="s">
        <v>247</v>
      </c>
      <c r="E13" s="12" t="s">
        <v>13</v>
      </c>
      <c r="F13" s="12"/>
      <c r="G13" s="12"/>
      <c r="H13" s="12"/>
      <c r="I13" s="12"/>
      <c r="J13" s="12"/>
      <c r="K13" s="12"/>
      <c r="L13" s="497" t="str">
        <f>'1. ZODIAC NATAL'!L11</f>
        <v>H6-Bad Fortune</v>
      </c>
      <c r="M13" s="497"/>
    </row>
    <row r="14" spans="1:13" ht="42" customHeight="1" x14ac:dyDescent="0.35">
      <c r="A14" s="206">
        <v>7</v>
      </c>
      <c r="B14" s="206" t="s">
        <v>150</v>
      </c>
      <c r="C14" s="206" t="str">
        <f>'CONTINOUS ZODIAC TABLE'!D8</f>
        <v>TAURUS</v>
      </c>
      <c r="D14" s="206" t="s">
        <v>139</v>
      </c>
      <c r="E14" s="12"/>
      <c r="F14" s="12"/>
      <c r="G14" s="12"/>
      <c r="H14" s="12"/>
      <c r="I14" s="12"/>
      <c r="J14" s="12"/>
      <c r="K14" s="12"/>
      <c r="L14" s="497" t="str">
        <f>'1. ZODIAC NATAL'!L12</f>
        <v>H7- Setting</v>
      </c>
      <c r="M14" s="497"/>
    </row>
    <row r="15" spans="1:13" ht="42" customHeight="1" x14ac:dyDescent="0.35">
      <c r="A15" s="206">
        <v>8</v>
      </c>
      <c r="B15" s="206" t="s">
        <v>150</v>
      </c>
      <c r="C15" s="206" t="str">
        <f>'CONTINOUS ZODIAC TABLE'!D9</f>
        <v>GEMINI</v>
      </c>
      <c r="D15" s="206" t="s">
        <v>246</v>
      </c>
      <c r="E15" s="12"/>
      <c r="F15" s="12"/>
      <c r="G15" s="12"/>
      <c r="H15" s="12"/>
      <c r="I15" s="12"/>
      <c r="J15" s="12"/>
      <c r="K15" s="12"/>
      <c r="L15" s="497" t="str">
        <f>'1. ZODIAC NATAL'!L13</f>
        <v>H8-Inactive</v>
      </c>
      <c r="M15" s="497"/>
    </row>
    <row r="16" spans="1:13" ht="42" customHeight="1" x14ac:dyDescent="0.35">
      <c r="A16" s="206">
        <v>9</v>
      </c>
      <c r="B16" s="206" t="s">
        <v>151</v>
      </c>
      <c r="C16" s="206" t="str">
        <f>'CONTINOUS ZODIAC TABLE'!D10</f>
        <v>CANCER</v>
      </c>
      <c r="D16" s="206" t="s">
        <v>247</v>
      </c>
      <c r="E16" s="12"/>
      <c r="F16" s="12"/>
      <c r="G16" s="12"/>
      <c r="H16" s="12"/>
      <c r="I16" s="12"/>
      <c r="J16" s="12"/>
      <c r="K16" s="12"/>
      <c r="L16" s="497" t="str">
        <f>'1. ZODIAC NATAL'!L14</f>
        <v>H9- The House of God</v>
      </c>
      <c r="M16" s="497"/>
    </row>
    <row r="17" spans="1:13" ht="42" customHeight="1" x14ac:dyDescent="0.35">
      <c r="A17" s="206">
        <v>10</v>
      </c>
      <c r="B17" s="206" t="s">
        <v>150</v>
      </c>
      <c r="C17" s="206" t="str">
        <f>'CONTINOUS ZODIAC TABLE'!D11</f>
        <v>LEO</v>
      </c>
      <c r="D17" s="206" t="s">
        <v>139</v>
      </c>
      <c r="E17" s="12"/>
      <c r="F17" s="12"/>
      <c r="G17" s="12"/>
      <c r="H17" s="12"/>
      <c r="I17" s="12"/>
      <c r="J17" s="12"/>
      <c r="K17" s="12"/>
      <c r="L17" s="497" t="str">
        <f>'1. ZODIAC NATAL'!L15</f>
        <v>H10 - Midheaven</v>
      </c>
      <c r="M17" s="497"/>
    </row>
    <row r="18" spans="1:13" ht="42" customHeight="1" x14ac:dyDescent="0.35">
      <c r="A18" s="206">
        <v>11</v>
      </c>
      <c r="B18" s="206" t="s">
        <v>150</v>
      </c>
      <c r="C18" s="206" t="str">
        <f>'CONTINOUS ZODIAC TABLE'!D12</f>
        <v>VIRGO</v>
      </c>
      <c r="D18" s="206" t="s">
        <v>246</v>
      </c>
      <c r="E18" s="12"/>
      <c r="F18" s="12"/>
      <c r="G18" s="12"/>
      <c r="H18" s="12"/>
      <c r="I18" s="12"/>
      <c r="J18" s="12"/>
      <c r="K18" s="12"/>
      <c r="L18" s="497" t="str">
        <f>'1. ZODIAC NATAL'!L16</f>
        <v>H11 Good Spirit</v>
      </c>
      <c r="M18" s="497"/>
    </row>
    <row r="19" spans="1:13" ht="42" customHeight="1" x14ac:dyDescent="0.35">
      <c r="A19" s="206">
        <v>12</v>
      </c>
      <c r="B19" s="206" t="s">
        <v>151</v>
      </c>
      <c r="C19" s="206" t="str">
        <f>'CONTINOUS ZODIAC TABLE'!D13</f>
        <v>LIBRA</v>
      </c>
      <c r="D19" s="206" t="s">
        <v>247</v>
      </c>
      <c r="E19" s="12" t="s">
        <v>120</v>
      </c>
      <c r="F19" s="12"/>
      <c r="G19" s="12"/>
      <c r="H19" s="12"/>
      <c r="I19" s="12"/>
      <c r="J19" s="12"/>
      <c r="K19" s="12"/>
      <c r="L19" s="497" t="str">
        <f>'1. ZODIAC NATAL'!L17</f>
        <v>H12 Bad Spirit</v>
      </c>
      <c r="M19" s="497"/>
    </row>
    <row r="20" spans="1:13" ht="43" customHeight="1" x14ac:dyDescent="0.35">
      <c r="L20" s="398"/>
      <c r="M20" s="398"/>
    </row>
    <row r="21" spans="1:13" x14ac:dyDescent="0.35">
      <c r="J21" s="424" t="s">
        <v>366</v>
      </c>
      <c r="K21" s="424"/>
      <c r="L21" s="424"/>
      <c r="M21" s="424"/>
    </row>
    <row r="22" spans="1:13" ht="29" x14ac:dyDescent="0.35">
      <c r="A22" s="154" t="s">
        <v>53</v>
      </c>
      <c r="B22" s="154" t="s">
        <v>26</v>
      </c>
      <c r="C22" s="154" t="s">
        <v>39</v>
      </c>
      <c r="D22" s="154" t="s">
        <v>25</v>
      </c>
      <c r="E22" s="151" t="s">
        <v>249</v>
      </c>
      <c r="F22" s="414" t="s">
        <v>88</v>
      </c>
      <c r="G22" s="414" t="s">
        <v>248</v>
      </c>
      <c r="H22" s="449" t="s">
        <v>44</v>
      </c>
      <c r="I22" s="154" t="s">
        <v>256</v>
      </c>
      <c r="J22" s="151" t="s">
        <v>368</v>
      </c>
      <c r="K22" s="154" t="s">
        <v>39</v>
      </c>
      <c r="L22" s="307" t="s">
        <v>25</v>
      </c>
      <c r="M22" s="154" t="s">
        <v>367</v>
      </c>
    </row>
    <row r="23" spans="1:13" x14ac:dyDescent="0.35">
      <c r="A23" s="66" t="s">
        <v>10</v>
      </c>
      <c r="B23" s="66" t="str" cm="1">
        <f t="array" ref="B23">IF(A23="", "", INDEX($C$8:$C$19, MATCH(1, MMULT(--($E$8:$K$19=A23), TRANSPOSE(COLUMN($E$8:$K$19)^0)), 0)))</f>
        <v>SAGITARIUS</v>
      </c>
      <c r="C23" s="164">
        <v>1.4305555555555556E-2</v>
      </c>
      <c r="D23" s="66">
        <f>INDEX($A$8:$A$19,MATCH(B23,$C$8:$C$19,0))</f>
        <v>2</v>
      </c>
      <c r="E23" s="50"/>
      <c r="F23" s="50"/>
      <c r="G23" s="50"/>
      <c r="H23" s="50" t="str">
        <f>'DODECATEMORIA TABLE'!H26</f>
        <v>VIRGO</v>
      </c>
      <c r="I23" s="50"/>
      <c r="J23" s="66" t="str">
        <f>'1. ZODIAC NATAL'!B20</f>
        <v>GEMINI</v>
      </c>
      <c r="K23" s="322">
        <f>'1. ZODIAC NATAL'!C20</f>
        <v>6.9097222222222225E-3</v>
      </c>
      <c r="L23" s="323">
        <f>'1. ZODIAC NATAL'!D20</f>
        <v>7</v>
      </c>
      <c r="M23" s="66" t="str">
        <f>IF(J23=B23,"CHECK AGAIN IN SOLAR RETURN","")</f>
        <v/>
      </c>
    </row>
    <row r="24" spans="1:13" x14ac:dyDescent="0.35">
      <c r="A24" s="66" t="s">
        <v>13</v>
      </c>
      <c r="B24" s="66" t="str" cm="1">
        <f t="array" ref="B24">IF(A24="", "", INDEX($C$8:$C$19, MATCH(1, MMULT(--($E$8:$K$19=A24), TRANSPOSE(COLUMN($E$8:$K$19)^0)), 0)))</f>
        <v>ARIES</v>
      </c>
      <c r="C24" s="164">
        <v>1.4456018518518519E-2</v>
      </c>
      <c r="D24" s="66">
        <f t="shared" ref="D24:D29" si="0">INDEX($A$8:$A$19,MATCH(B24,$C$8:$C$19,0))</f>
        <v>6</v>
      </c>
      <c r="E24" s="50"/>
      <c r="F24" s="50"/>
      <c r="G24" s="50"/>
      <c r="H24" s="50" t="str">
        <f>'DODECATEMORIA TABLE'!H27</f>
        <v>TAURUS</v>
      </c>
      <c r="I24" s="50"/>
      <c r="J24" s="66" t="str">
        <f>'1. ZODIAC NATAL'!B21</f>
        <v>CANCER</v>
      </c>
      <c r="K24" s="247">
        <f>'1. ZODIAC NATAL'!C21</f>
        <v>1.7453703703703704E-2</v>
      </c>
      <c r="L24" s="77">
        <f>'1. ZODIAC NATAL'!D21</f>
        <v>8</v>
      </c>
      <c r="M24" s="66" t="str">
        <f>IF(J24=B24,"CHECK AGAIN IN SOLAR RETURN","")</f>
        <v/>
      </c>
    </row>
    <row r="25" spans="1:13" x14ac:dyDescent="0.35">
      <c r="A25" s="66" t="s">
        <v>120</v>
      </c>
      <c r="B25" s="66" t="str" cm="1">
        <f t="array" ref="B25">IF(A25="", "", INDEX($C$8:$C$19, MATCH(1, MMULT(--($E$8:$K$19=A25), TRANSPOSE(COLUMN($E$8:$K$19)^0)), 0)))</f>
        <v>LIBRA</v>
      </c>
      <c r="C25" s="164">
        <v>1.9155092592592592E-2</v>
      </c>
      <c r="D25" s="66">
        <f t="shared" si="0"/>
        <v>12</v>
      </c>
      <c r="E25" s="50"/>
      <c r="F25" s="50"/>
      <c r="G25" s="50"/>
      <c r="H25" s="50" t="str">
        <f>'DODECATEMORIA TABLE'!H28</f>
        <v>ARIES</v>
      </c>
      <c r="I25" s="50"/>
      <c r="J25" s="66" t="str">
        <f>'1. ZODIAC NATAL'!B22</f>
        <v>SCORPIO</v>
      </c>
      <c r="K25" s="247">
        <f>'1. ZODIAC NATAL'!C22</f>
        <v>8.7384259259259255E-3</v>
      </c>
      <c r="L25" s="77">
        <f>'1. ZODIAC NATAL'!D22</f>
        <v>12</v>
      </c>
      <c r="M25" s="66" t="str">
        <f>IF(J25=B25,"CHECK AGAIN IN SOLAR RETURN","")</f>
        <v/>
      </c>
    </row>
    <row r="26" spans="1:13" x14ac:dyDescent="0.35">
      <c r="A26" s="66" t="s">
        <v>59</v>
      </c>
      <c r="B26" s="66" t="str" cm="1">
        <f t="array" ref="B26">IF(A26="", "", INDEX($C$8:$C$19, MATCH(1, MMULT(--($E$8:$K$19=A26), TRANSPOSE(COLUMN($E$8:$K$19)^0)), 0)))</f>
        <v>SCORPIO</v>
      </c>
      <c r="C26" s="247">
        <f>'1. ZODIAC NATAL'!C23</f>
        <v>1.9131944444444444E-2</v>
      </c>
      <c r="D26" s="66">
        <f t="shared" si="0"/>
        <v>1</v>
      </c>
      <c r="E26" s="50"/>
      <c r="F26" s="50"/>
      <c r="G26" s="50"/>
      <c r="H26" s="50" t="str">
        <f>'DODECATEMORIA TABLE'!H29</f>
        <v>LIBRA</v>
      </c>
      <c r="I26" s="66" t="str">
        <f>VLOOKUP(B26,'ZODIAC LORD and ATRIBUTES'!A:C,3,FALSE)</f>
        <v>MARS</v>
      </c>
      <c r="J26" s="66" t="str">
        <f>'1. ZODIAC NATAL'!B23</f>
        <v>SCORPIO</v>
      </c>
      <c r="K26" s="247">
        <f>'1. ZODIAC NATAL'!C23</f>
        <v>1.9131944444444444E-2</v>
      </c>
      <c r="L26" s="77">
        <f>'1. ZODIAC NATAL'!D23</f>
        <v>12</v>
      </c>
      <c r="M26" s="50"/>
    </row>
    <row r="27" spans="1:13" x14ac:dyDescent="0.35">
      <c r="A27" s="66" t="s">
        <v>117</v>
      </c>
      <c r="B27" s="66" t="str" cm="1">
        <f t="array" ref="B27">IF(A27="", "", INDEX($C$8:$C$19, MATCH(1, MMULT(--($E$8:$K$19=A27), TRANSPOSE(COLUMN($E$8:$K$19)^0)), 0)))</f>
        <v>SAGITARIUS</v>
      </c>
      <c r="C27" s="164">
        <v>1.4236111111111111E-2</v>
      </c>
      <c r="D27" s="66">
        <f t="shared" si="0"/>
        <v>2</v>
      </c>
      <c r="E27" s="50"/>
      <c r="F27" s="50"/>
      <c r="G27" s="50"/>
      <c r="H27" s="50" t="str">
        <f>'DODECATEMORIA TABLE'!H30</f>
        <v>LIBRA</v>
      </c>
      <c r="I27" s="50"/>
      <c r="J27" s="66" t="str">
        <f>'1. ZODIAC NATAL'!B24</f>
        <v>SCORPIO</v>
      </c>
      <c r="K27" s="247">
        <f>'1. ZODIAC NATAL'!C24</f>
        <v>1.982638888888889E-2</v>
      </c>
      <c r="L27" s="77">
        <f>'1. ZODIAC NATAL'!D24</f>
        <v>12</v>
      </c>
      <c r="M27" s="66" t="str">
        <f>IF(J27=B27,"CHECK AGAIN IN SOLAR RETURN","")</f>
        <v/>
      </c>
    </row>
    <row r="28" spans="1:13" x14ac:dyDescent="0.35">
      <c r="A28" s="66" t="s">
        <v>56</v>
      </c>
      <c r="B28" s="66" t="str" cm="1">
        <f t="array" ref="B28">IF(A28="", "", INDEX($C$8:$C$19, MATCH(1, MMULT(--($E$8:$K$19=A28), TRANSPOSE(COLUMN($E$8:$K$19)^0)), 0)))</f>
        <v>SCORPIO</v>
      </c>
      <c r="C28" s="164">
        <v>7.060185185185185E-3</v>
      </c>
      <c r="D28" s="66">
        <f t="shared" si="0"/>
        <v>1</v>
      </c>
      <c r="E28" s="50"/>
      <c r="F28" s="50"/>
      <c r="G28" s="50"/>
      <c r="H28" s="50" t="str">
        <f>'DODECATEMORIA TABLE'!H31</f>
        <v>CANCER</v>
      </c>
      <c r="I28" s="50"/>
      <c r="J28" s="66" t="str">
        <f>'1. ZODIAC NATAL'!B25</f>
        <v>SCORPIO</v>
      </c>
      <c r="K28" s="247">
        <f>'1. ZODIAC NATAL'!C25</f>
        <v>1.4953703703703703E-2</v>
      </c>
      <c r="L28" s="77">
        <f>'1. ZODIAC NATAL'!D25</f>
        <v>12</v>
      </c>
      <c r="M28" s="66" t="str">
        <f>IF(J28=B28,"CHECK AGAIN IN SOLAR RETURN","")</f>
        <v>CHECK AGAIN IN SOLAR RETURN</v>
      </c>
    </row>
    <row r="29" spans="1:13" x14ac:dyDescent="0.35">
      <c r="A29" s="66" t="s">
        <v>35</v>
      </c>
      <c r="B29" s="66" t="str" cm="1">
        <f t="array" ref="B29">IF(A29="", "", INDEX($C$8:$C$19, MATCH(1, MMULT(--($E$8:$K$19=A29), TRANSPOSE(COLUMN($E$8:$K$19)^0)), 0)))</f>
        <v>SCORPIO</v>
      </c>
      <c r="C29" s="164">
        <v>1.1643518518518518E-2</v>
      </c>
      <c r="D29" s="66">
        <f t="shared" si="0"/>
        <v>1</v>
      </c>
      <c r="E29" s="12">
        <v>18</v>
      </c>
      <c r="F29" s="50"/>
      <c r="G29" s="50"/>
      <c r="H29" s="50" t="str">
        <f>'DODECATEMORIA TABLE'!H32</f>
        <v>TAURUS</v>
      </c>
      <c r="I29" s="66" t="str">
        <f>VLOOKUP(B29,'ZODIAC LORD and ATRIBUTES'!A:C,3,FALSE)</f>
        <v>MARS</v>
      </c>
      <c r="J29" s="66" t="str">
        <f>'1. ZODIAC NATAL'!B26</f>
        <v>TAURUS</v>
      </c>
      <c r="K29" s="247">
        <f>'1. ZODIAC NATAL'!C26</f>
        <v>6.8287037037037036E-4</v>
      </c>
      <c r="L29" s="77">
        <f>'1. ZODIAC NATAL'!D26</f>
        <v>6</v>
      </c>
      <c r="M29" s="66" t="str">
        <f>IF(J29=B29,"CHECK AGAIN IN SOLAR RETURN","")</f>
        <v/>
      </c>
    </row>
    <row r="32" spans="1:13" ht="29.15" customHeight="1" x14ac:dyDescent="0.35">
      <c r="A32" s="151" t="s">
        <v>239</v>
      </c>
      <c r="B32" s="151" t="s">
        <v>26</v>
      </c>
      <c r="C32" s="151" t="s">
        <v>39</v>
      </c>
      <c r="D32" s="151" t="s">
        <v>44</v>
      </c>
      <c r="E32" s="244" t="s">
        <v>25</v>
      </c>
    </row>
    <row r="33" spans="1:6" x14ac:dyDescent="0.35">
      <c r="A33" s="228" t="s">
        <v>125</v>
      </c>
      <c r="B33" s="228" t="str">
        <f>D2</f>
        <v>SCORPIO</v>
      </c>
      <c r="C33" s="274">
        <v>6.8634259259259256E-3</v>
      </c>
      <c r="D33" s="228" t="str">
        <f>'DODECATEMORIA TABLE'!H21</f>
        <v>AQUARIUS</v>
      </c>
      <c r="E33" s="245"/>
    </row>
    <row r="34" spans="1:6" hidden="1" x14ac:dyDescent="0.35">
      <c r="A34" s="228" t="s">
        <v>236</v>
      </c>
      <c r="B34" s="237" t="s">
        <v>79</v>
      </c>
      <c r="C34" s="274"/>
      <c r="D34" s="228" t="e">
        <f>'DODECATEMORIA TABLE'!#REF!</f>
        <v>#REF!</v>
      </c>
      <c r="E34" s="245"/>
    </row>
    <row r="35" spans="1:6" x14ac:dyDescent="0.35">
      <c r="A35" s="228" t="s">
        <v>237</v>
      </c>
      <c r="B35" s="237" t="s">
        <v>69</v>
      </c>
      <c r="C35" s="274">
        <v>1.2847222222222222E-2</v>
      </c>
      <c r="D35" s="228" t="str">
        <f>'DODECATEMORIA TABLE'!H22</f>
        <v>PISCES</v>
      </c>
      <c r="E35" s="245"/>
    </row>
    <row r="36" spans="1:6" hidden="1" x14ac:dyDescent="0.35">
      <c r="A36" s="228" t="s">
        <v>238</v>
      </c>
      <c r="B36" s="237" t="s">
        <v>122</v>
      </c>
      <c r="C36" s="274"/>
      <c r="D36" s="228" t="e">
        <f>'DODECATEMORIA TABLE'!#REF!</f>
        <v>#REF!</v>
      </c>
      <c r="E36" s="238"/>
    </row>
    <row r="37" spans="1:6" ht="35.25" customHeight="1" x14ac:dyDescent="0.35">
      <c r="A37" s="95" t="s">
        <v>105</v>
      </c>
      <c r="B37" s="66" t="str" cm="1">
        <f t="array" ref="B37">IF(A37="", "", INDEX($C$8:$C$19, MATCH(1, MMULT(--($E$8:$K$19="LOF"), TRANSPOSE(COLUMN($E$8:$K$19)^0)), 0)))</f>
        <v>SCORPIO</v>
      </c>
      <c r="C37" s="274">
        <v>1.4351851851851852E-2</v>
      </c>
      <c r="D37" s="228" t="str">
        <f>'DODECATEMORIA TABLE'!H23</f>
        <v>CANCER</v>
      </c>
      <c r="E37" s="423">
        <f>INDEX($A$8:$A$19,MATCH(B37,$C$8:$C$19,0))</f>
        <v>1</v>
      </c>
    </row>
    <row r="38" spans="1:6" ht="35.25" customHeight="1" x14ac:dyDescent="0.35">
      <c r="A38" s="95" t="s">
        <v>275</v>
      </c>
      <c r="B38" s="228" t="str">
        <f>IF(D3="DIURNAL",B26,B29)</f>
        <v>SCORPIO</v>
      </c>
      <c r="C38" s="228">
        <f>IF(E3="DIURNAL",C26,C29)</f>
        <v>1.1643518518518518E-2</v>
      </c>
      <c r="D38" s="228" t="str">
        <f>'DODECATEMORIA TABLE'!H24</f>
        <v>TAURUS</v>
      </c>
      <c r="E38" s="50"/>
    </row>
    <row r="39" spans="1:6" ht="35.25" customHeight="1" x14ac:dyDescent="0.35">
      <c r="A39" s="19"/>
      <c r="C39" s="52"/>
    </row>
    <row r="40" spans="1:6" ht="23.5" x14ac:dyDescent="0.55000000000000004">
      <c r="A40" s="232" t="s">
        <v>298</v>
      </c>
      <c r="C40" s="52"/>
    </row>
    <row r="41" spans="1:6" ht="23.5" x14ac:dyDescent="0.55000000000000004">
      <c r="A41" s="232"/>
      <c r="C41" s="52"/>
    </row>
    <row r="42" spans="1:6" ht="34.5" customHeight="1" x14ac:dyDescent="0.45">
      <c r="A42" s="235" t="s">
        <v>299</v>
      </c>
      <c r="B42" s="168" t="s">
        <v>98</v>
      </c>
      <c r="C42" s="236" t="s">
        <v>300</v>
      </c>
      <c r="D42" s="168" t="s">
        <v>73</v>
      </c>
      <c r="E42" s="151" t="s">
        <v>44</v>
      </c>
      <c r="F42" s="151" t="s">
        <v>321</v>
      </c>
    </row>
    <row r="43" spans="1:6" x14ac:dyDescent="0.35">
      <c r="A43" s="234" t="s">
        <v>78</v>
      </c>
      <c r="B43" s="237" t="s">
        <v>84</v>
      </c>
      <c r="C43" s="164">
        <v>2.0219907407407409E-2</v>
      </c>
      <c r="D43" s="66">
        <f>INDEX($A$8:$A$19,MATCH(B43,$C$8:$C$19,0))</f>
        <v>12</v>
      </c>
      <c r="E43" s="50" t="str">
        <f>'DODECATEMORIA TABLE'!H16</f>
        <v>VIRGO</v>
      </c>
      <c r="F43" s="50"/>
    </row>
    <row r="44" spans="1:6" x14ac:dyDescent="0.35">
      <c r="A44" s="234" t="s">
        <v>80</v>
      </c>
      <c r="B44" s="237" t="s">
        <v>122</v>
      </c>
      <c r="C44" s="164">
        <v>1.1458333333333333E-2</v>
      </c>
      <c r="D44" s="50"/>
      <c r="E44" s="50" t="str">
        <f>'DODECATEMORIA TABLE'!H17</f>
        <v>TAURUS</v>
      </c>
      <c r="F44" s="50"/>
    </row>
    <row r="45" spans="1:6" x14ac:dyDescent="0.35">
      <c r="A45" s="234" t="s">
        <v>81</v>
      </c>
      <c r="B45" s="237" t="s">
        <v>82</v>
      </c>
      <c r="C45" s="164">
        <v>6.828703703703704E-3</v>
      </c>
      <c r="D45" s="66">
        <f>INDEX($A$8:$A$19,MATCH(B45,$C$8:$C$19,0))</f>
        <v>2</v>
      </c>
      <c r="E45" s="66" t="str">
        <f>'DODECATEMORIA TABLE'!H18</f>
        <v>PISCES</v>
      </c>
      <c r="F45" s="66">
        <f>'ZODIAC CALCULATION '!H6</f>
        <v>2</v>
      </c>
    </row>
    <row r="46" spans="1:6" x14ac:dyDescent="0.35">
      <c r="A46" s="234" t="s">
        <v>83</v>
      </c>
      <c r="B46" s="237" t="s">
        <v>121</v>
      </c>
      <c r="C46" s="164">
        <v>1.2615740740740742E-2</v>
      </c>
      <c r="D46" s="66">
        <f>INDEX($A$8:$A$19,MATCH(B46,$C$8:$C$19,0))</f>
        <v>7</v>
      </c>
      <c r="E46" s="66" t="str">
        <f>'DODECATEMORIA TABLE'!H19</f>
        <v>SAGITARIUS</v>
      </c>
      <c r="F46" s="50"/>
    </row>
    <row r="47" spans="1:6" x14ac:dyDescent="0.35">
      <c r="A47" s="234" t="s">
        <v>76</v>
      </c>
      <c r="B47" s="228" t="str">
        <f>B37</f>
        <v>SCORPIO</v>
      </c>
      <c r="C47" s="247">
        <f>C37</f>
        <v>1.4351851851851852E-2</v>
      </c>
      <c r="D47" s="66">
        <f>INDEX($A$8:$A$19,MATCH(B47,$C$8:$C$19,0))</f>
        <v>1</v>
      </c>
      <c r="E47" s="50"/>
      <c r="F47" s="50"/>
    </row>
    <row r="48" spans="1:6" x14ac:dyDescent="0.35">
      <c r="A48" s="233"/>
      <c r="C48" s="52"/>
    </row>
    <row r="51" spans="1:12" x14ac:dyDescent="0.35">
      <c r="A51" s="495" t="s">
        <v>319</v>
      </c>
      <c r="B51" s="495"/>
      <c r="C51" s="496"/>
      <c r="D51" s="496"/>
      <c r="E51" s="496"/>
      <c r="F51" s="496"/>
      <c r="G51" s="496"/>
      <c r="H51" s="496"/>
      <c r="I51" s="496"/>
      <c r="J51" s="496"/>
      <c r="K51" s="496"/>
      <c r="L51" s="496"/>
    </row>
    <row r="52" spans="1:12" x14ac:dyDescent="0.35">
      <c r="A52" s="495"/>
      <c r="B52" s="495"/>
      <c r="C52" s="496"/>
      <c r="D52" s="496"/>
      <c r="E52" s="496"/>
      <c r="F52" s="496"/>
      <c r="G52" s="496"/>
      <c r="H52" s="496"/>
      <c r="I52" s="496"/>
      <c r="J52" s="496"/>
      <c r="K52" s="496"/>
      <c r="L52" s="496"/>
    </row>
    <row r="53" spans="1:12" ht="47.25" customHeight="1" x14ac:dyDescent="0.35">
      <c r="A53" s="495"/>
      <c r="B53" s="495"/>
      <c r="C53" s="496"/>
      <c r="D53" s="496"/>
      <c r="E53" s="496"/>
      <c r="F53" s="496"/>
      <c r="G53" s="496"/>
      <c r="H53" s="496"/>
      <c r="I53" s="496"/>
      <c r="J53" s="496"/>
      <c r="K53" s="496"/>
      <c r="L53" s="496"/>
    </row>
  </sheetData>
  <mergeCells count="15">
    <mergeCell ref="L7:M7"/>
    <mergeCell ref="A51:B53"/>
    <mergeCell ref="C51:L53"/>
    <mergeCell ref="L8:M8"/>
    <mergeCell ref="L9:M9"/>
    <mergeCell ref="L10:M10"/>
    <mergeCell ref="L11:M11"/>
    <mergeCell ref="L12:M12"/>
    <mergeCell ref="L13:M13"/>
    <mergeCell ref="L14:M14"/>
    <mergeCell ref="L15:M15"/>
    <mergeCell ref="L16:M16"/>
    <mergeCell ref="L17:M17"/>
    <mergeCell ref="L18:M18"/>
    <mergeCell ref="L19:M19"/>
  </mergeCells>
  <conditionalFormatting sqref="E8:K19">
    <cfRule type="duplicateValues" dxfId="21" priority="2"/>
  </conditionalFormatting>
  <conditionalFormatting sqref="M23:M29">
    <cfRule type="containsText" dxfId="20" priority="1" operator="containsText" text="RETURN">
      <formula>NOT(ISERROR(SEARCH("RETURN",M23)))</formula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E5B227F0-ACCB-49BE-A309-C25D4BF7BD5C}">
          <x14:formula1>
            <xm:f>'ZODIAC LORD and ATRIBUTES'!$A$3:$A$14</xm:f>
          </x14:formula1>
          <xm:sqref>D2</xm:sqref>
        </x14:dataValidation>
        <x14:dataValidation type="list" allowBlank="1" showInputMessage="1" showErrorMessage="1" xr:uid="{298BDAA2-A1B2-48C4-A75E-E0058FBBDACD}">
          <x14:formula1>
            <xm:f>'CONTINOUS ZODIAC TABLE'!$A$2:$A$13</xm:f>
          </x14:formula1>
          <xm:sqref>B40 B34:B36 B43:B47</xm:sqref>
        </x14:dataValidation>
        <x14:dataValidation type="list" allowBlank="1" showInputMessage="1" showErrorMessage="1" xr:uid="{04260421-1E8D-4BAF-ACE3-0C6A92AEF554}">
          <x14:formula1>
            <xm:f>'MSLC TABEL '!$C$2:$C$3</xm:f>
          </x14:formula1>
          <xm:sqref>D3</xm:sqref>
        </x14:dataValidation>
        <x14:dataValidation type="list" allowBlank="1" showInputMessage="1" showErrorMessage="1" xr:uid="{079407C6-B9A8-477C-8D66-C1DB6ADDBFA4}">
          <x14:formula1>
            <xm:f>'CHALDEAN ORDER'!$F$2:$F$9</xm:f>
          </x14:formula1>
          <xm:sqref>E8:K19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9">
    <tabColor rgb="FF00B0F0"/>
    <pageSetUpPr fitToPage="1"/>
  </sheetPr>
  <dimension ref="A1:V82"/>
  <sheetViews>
    <sheetView zoomScale="55" zoomScaleNormal="55" workbookViewId="0">
      <pane ySplit="5" topLeftCell="A36" activePane="bottomLeft" state="frozen"/>
      <selection pane="bottomLeft" activeCell="S4" sqref="S4"/>
    </sheetView>
  </sheetViews>
  <sheetFormatPr defaultRowHeight="14.5" x14ac:dyDescent="0.35"/>
  <cols>
    <col min="1" max="1" width="20.26953125" customWidth="1"/>
    <col min="2" max="2" width="12" bestFit="1" customWidth="1"/>
    <col min="3" max="3" width="5" customWidth="1"/>
    <col min="4" max="5" width="9.36328125" bestFit="1" customWidth="1"/>
    <col min="6" max="6" width="6.90625" style="476" bestFit="1" customWidth="1"/>
    <col min="7" max="7" width="11.1796875" customWidth="1"/>
    <col min="8" max="9" width="2.26953125" customWidth="1"/>
    <col min="10" max="10" width="15.453125" hidden="1" customWidth="1"/>
    <col min="11" max="11" width="9.81640625" hidden="1" customWidth="1"/>
    <col min="12" max="12" width="6.81640625" style="43" hidden="1" customWidth="1"/>
    <col min="13" max="13" width="14.26953125" style="62" hidden="1" customWidth="1"/>
    <col min="14" max="14" width="2.81640625" customWidth="1"/>
    <col min="15" max="15" width="28.453125" customWidth="1"/>
    <col min="16" max="16" width="18.1796875" customWidth="1"/>
    <col min="18" max="18" width="10.453125" customWidth="1"/>
    <col min="19" max="19" width="18.7265625" customWidth="1"/>
    <col min="21" max="21" width="13.81640625" customWidth="1"/>
    <col min="24" max="24" width="7.1796875" bestFit="1" customWidth="1"/>
    <col min="25" max="25" width="11.453125" bestFit="1" customWidth="1"/>
  </cols>
  <sheetData>
    <row r="1" spans="1:20" x14ac:dyDescent="0.35">
      <c r="O1" s="48"/>
      <c r="P1" s="48"/>
      <c r="Q1" s="48"/>
      <c r="R1" s="48"/>
    </row>
    <row r="2" spans="1:20" x14ac:dyDescent="0.35">
      <c r="A2" s="126" t="s">
        <v>413</v>
      </c>
      <c r="B2" s="455">
        <v>1987</v>
      </c>
      <c r="O2" s="48"/>
      <c r="P2" s="48"/>
      <c r="Q2" s="48"/>
      <c r="R2" s="48"/>
    </row>
    <row r="3" spans="1:20" ht="15" thickBot="1" x14ac:dyDescent="0.4">
      <c r="A3" s="126" t="s">
        <v>8</v>
      </c>
      <c r="B3" s="345">
        <v>15665</v>
      </c>
      <c r="F3" s="477"/>
      <c r="G3" s="82"/>
      <c r="H3" s="82"/>
      <c r="O3" s="421"/>
      <c r="Q3" s="49">
        <f>YEAR(B3)</f>
        <v>1942</v>
      </c>
      <c r="R3" s="347" t="s">
        <v>9</v>
      </c>
      <c r="S3" s="348" t="s">
        <v>59</v>
      </c>
    </row>
    <row r="4" spans="1:20" x14ac:dyDescent="0.35">
      <c r="A4" s="126" t="s">
        <v>11</v>
      </c>
      <c r="B4" s="66" t="str">
        <f>'1. ZODIAC NATAL'!B3</f>
        <v>DIURNAL</v>
      </c>
      <c r="O4" s="421"/>
      <c r="P4" s="454"/>
      <c r="Q4" s="421"/>
      <c r="R4" s="114" t="s">
        <v>12</v>
      </c>
      <c r="S4" s="415" t="s">
        <v>35</v>
      </c>
      <c r="T4" s="231"/>
    </row>
    <row r="5" spans="1:20" x14ac:dyDescent="0.35">
      <c r="A5" s="126" t="s">
        <v>261</v>
      </c>
      <c r="B5" s="346">
        <f>B2-Q3</f>
        <v>45</v>
      </c>
      <c r="O5" s="48"/>
      <c r="P5" s="48"/>
      <c r="Q5" s="48"/>
      <c r="R5" s="416"/>
      <c r="S5" s="33" t="s">
        <v>392</v>
      </c>
    </row>
    <row r="6" spans="1:20" x14ac:dyDescent="0.35">
      <c r="D6" s="498" t="s">
        <v>290</v>
      </c>
      <c r="E6" s="498"/>
      <c r="F6" s="498"/>
      <c r="G6" s="498"/>
      <c r="J6" s="498" t="s">
        <v>289</v>
      </c>
      <c r="K6" s="498"/>
      <c r="L6" s="498"/>
      <c r="M6" s="498"/>
    </row>
    <row r="7" spans="1:20" x14ac:dyDescent="0.35">
      <c r="D7" t="s">
        <v>14</v>
      </c>
      <c r="E7" t="s">
        <v>15</v>
      </c>
      <c r="F7" s="476" t="s">
        <v>16</v>
      </c>
      <c r="G7" s="8" t="s">
        <v>17</v>
      </c>
      <c r="J7" t="s">
        <v>14</v>
      </c>
      <c r="K7" t="s">
        <v>15</v>
      </c>
      <c r="L7" s="43" t="s">
        <v>16</v>
      </c>
      <c r="M7" s="62" t="s">
        <v>17</v>
      </c>
    </row>
    <row r="8" spans="1:20" ht="15" thickBot="1" x14ac:dyDescent="0.4">
      <c r="G8" s="8"/>
    </row>
    <row r="9" spans="1:20" ht="15" thickBot="1" x14ac:dyDescent="0.4">
      <c r="D9" s="499" t="s">
        <v>59</v>
      </c>
      <c r="E9" s="500"/>
      <c r="F9" s="478">
        <f>10/7</f>
        <v>1.4285714285714286</v>
      </c>
      <c r="G9" s="368">
        <f>B3</f>
        <v>15665</v>
      </c>
      <c r="J9" s="499" t="s">
        <v>35</v>
      </c>
      <c r="K9" s="500"/>
      <c r="L9" s="45">
        <f>9/7</f>
        <v>1.2857142857142858</v>
      </c>
      <c r="M9" s="362">
        <f>B3</f>
        <v>15665</v>
      </c>
    </row>
    <row r="10" spans="1:20" x14ac:dyDescent="0.35">
      <c r="D10" s="356" t="s">
        <v>59</v>
      </c>
      <c r="E10" s="357" t="s">
        <v>117</v>
      </c>
      <c r="F10" s="479">
        <f t="shared" ref="F10:F15" si="0">10/7</f>
        <v>1.4285714285714286</v>
      </c>
      <c r="G10" s="369">
        <f>G9+F9*365.2425</f>
        <v>16186.775</v>
      </c>
      <c r="J10" s="356" t="s">
        <v>35</v>
      </c>
      <c r="K10" s="357" t="s">
        <v>10</v>
      </c>
      <c r="L10" s="46">
        <f t="shared" ref="L10:L15" si="1">9/7</f>
        <v>1.2857142857142858</v>
      </c>
      <c r="M10" s="363">
        <f>M9+L9*365.2425</f>
        <v>16134.5975</v>
      </c>
    </row>
    <row r="11" spans="1:20" x14ac:dyDescent="0.35">
      <c r="D11" s="358" t="s">
        <v>59</v>
      </c>
      <c r="E11" s="359" t="s">
        <v>56</v>
      </c>
      <c r="F11" s="480">
        <f t="shared" si="0"/>
        <v>1.4285714285714286</v>
      </c>
      <c r="G11" s="370">
        <f t="shared" ref="G11:G57" si="2">G10+F10*365.2425</f>
        <v>16708.55</v>
      </c>
      <c r="J11" s="358" t="s">
        <v>35</v>
      </c>
      <c r="K11" s="359" t="s">
        <v>13</v>
      </c>
      <c r="L11" s="43">
        <f t="shared" si="1"/>
        <v>1.2857142857142858</v>
      </c>
      <c r="M11" s="364">
        <f t="shared" ref="M11:M75" si="3">M10+L10*365.2425</f>
        <v>16604.195</v>
      </c>
    </row>
    <row r="12" spans="1:20" x14ac:dyDescent="0.35">
      <c r="D12" s="358" t="s">
        <v>59</v>
      </c>
      <c r="E12" s="359" t="s">
        <v>35</v>
      </c>
      <c r="F12" s="480">
        <f t="shared" si="0"/>
        <v>1.4285714285714286</v>
      </c>
      <c r="G12" s="370">
        <f t="shared" si="2"/>
        <v>17230.325000000001</v>
      </c>
      <c r="J12" s="358" t="s">
        <v>35</v>
      </c>
      <c r="K12" s="359" t="s">
        <v>120</v>
      </c>
      <c r="L12" s="43">
        <f t="shared" si="1"/>
        <v>1.2857142857142858</v>
      </c>
      <c r="M12" s="364">
        <f t="shared" si="3"/>
        <v>17073.7925</v>
      </c>
    </row>
    <row r="13" spans="1:20" x14ac:dyDescent="0.35">
      <c r="D13" s="358" t="s">
        <v>59</v>
      </c>
      <c r="E13" s="359" t="s">
        <v>10</v>
      </c>
      <c r="F13" s="480">
        <f t="shared" si="0"/>
        <v>1.4285714285714286</v>
      </c>
      <c r="G13" s="370">
        <f t="shared" si="2"/>
        <v>17752.100000000002</v>
      </c>
      <c r="J13" s="358" t="s">
        <v>35</v>
      </c>
      <c r="K13" s="359" t="s">
        <v>59</v>
      </c>
      <c r="L13" s="43">
        <f t="shared" si="1"/>
        <v>1.2857142857142858</v>
      </c>
      <c r="M13" s="364">
        <f t="shared" si="3"/>
        <v>17543.39</v>
      </c>
    </row>
    <row r="14" spans="1:20" x14ac:dyDescent="0.35">
      <c r="D14" s="358" t="s">
        <v>59</v>
      </c>
      <c r="E14" s="359" t="s">
        <v>13</v>
      </c>
      <c r="F14" s="480">
        <f t="shared" si="0"/>
        <v>1.4285714285714286</v>
      </c>
      <c r="G14" s="370">
        <f t="shared" si="2"/>
        <v>18273.875000000004</v>
      </c>
      <c r="J14" s="358" t="s">
        <v>35</v>
      </c>
      <c r="K14" s="359" t="s">
        <v>117</v>
      </c>
      <c r="L14" s="43">
        <f t="shared" si="1"/>
        <v>1.2857142857142858</v>
      </c>
      <c r="M14" s="364">
        <f t="shared" si="3"/>
        <v>18012.987499999999</v>
      </c>
    </row>
    <row r="15" spans="1:20" ht="15" thickBot="1" x14ac:dyDescent="0.4">
      <c r="D15" s="360" t="s">
        <v>59</v>
      </c>
      <c r="E15" s="361" t="s">
        <v>120</v>
      </c>
      <c r="F15" s="481">
        <f t="shared" si="0"/>
        <v>1.4285714285714286</v>
      </c>
      <c r="G15" s="371">
        <f t="shared" si="2"/>
        <v>18795.650000000005</v>
      </c>
      <c r="J15" s="360" t="s">
        <v>35</v>
      </c>
      <c r="K15" s="361" t="s">
        <v>56</v>
      </c>
      <c r="L15" s="44">
        <f t="shared" si="1"/>
        <v>1.2857142857142858</v>
      </c>
      <c r="M15" s="365">
        <f>M14+L14*365.2425</f>
        <v>18482.584999999999</v>
      </c>
    </row>
    <row r="16" spans="1:20" ht="15" thickBot="1" x14ac:dyDescent="0.4">
      <c r="D16" s="499" t="s">
        <v>117</v>
      </c>
      <c r="E16" s="500"/>
      <c r="F16" s="478">
        <f>8/7</f>
        <v>1.1428571428571428</v>
      </c>
      <c r="G16" s="368">
        <f t="shared" si="2"/>
        <v>19317.425000000007</v>
      </c>
      <c r="J16" s="499" t="s">
        <v>10</v>
      </c>
      <c r="K16" s="500"/>
      <c r="L16" s="45">
        <f>11/7</f>
        <v>1.5714285714285714</v>
      </c>
      <c r="M16" s="362">
        <f t="shared" si="3"/>
        <v>18952.182499999999</v>
      </c>
    </row>
    <row r="17" spans="4:13" x14ac:dyDescent="0.35">
      <c r="D17" s="356" t="s">
        <v>117</v>
      </c>
      <c r="E17" s="357" t="s">
        <v>56</v>
      </c>
      <c r="F17" s="479">
        <f t="shared" ref="F17:F22" si="4">8/7</f>
        <v>1.1428571428571428</v>
      </c>
      <c r="G17" s="369">
        <f t="shared" si="2"/>
        <v>19734.845000000005</v>
      </c>
      <c r="J17" s="1" t="s">
        <v>10</v>
      </c>
      <c r="K17" s="5" t="s">
        <v>13</v>
      </c>
      <c r="L17" s="46">
        <f t="shared" ref="L17:L22" si="5">11/7</f>
        <v>1.5714285714285714</v>
      </c>
      <c r="M17" s="363">
        <f t="shared" si="3"/>
        <v>19526.134999999998</v>
      </c>
    </row>
    <row r="18" spans="4:13" x14ac:dyDescent="0.35">
      <c r="D18" s="358" t="s">
        <v>117</v>
      </c>
      <c r="E18" s="359" t="s">
        <v>35</v>
      </c>
      <c r="F18" s="480">
        <f t="shared" si="4"/>
        <v>1.1428571428571428</v>
      </c>
      <c r="G18" s="370">
        <f t="shared" si="2"/>
        <v>20152.265000000003</v>
      </c>
      <c r="J18" s="2" t="s">
        <v>10</v>
      </c>
      <c r="K18" s="6" t="s">
        <v>120</v>
      </c>
      <c r="L18" s="43">
        <f t="shared" si="5"/>
        <v>1.5714285714285714</v>
      </c>
      <c r="M18" s="364">
        <f t="shared" si="3"/>
        <v>20100.087499999998</v>
      </c>
    </row>
    <row r="19" spans="4:13" x14ac:dyDescent="0.35">
      <c r="D19" s="358" t="s">
        <v>117</v>
      </c>
      <c r="E19" s="359" t="s">
        <v>10</v>
      </c>
      <c r="F19" s="480">
        <f t="shared" si="4"/>
        <v>1.1428571428571428</v>
      </c>
      <c r="G19" s="370">
        <f t="shared" si="2"/>
        <v>20569.685000000001</v>
      </c>
      <c r="J19" s="2" t="s">
        <v>10</v>
      </c>
      <c r="K19" s="6" t="s">
        <v>59</v>
      </c>
      <c r="L19" s="43">
        <f t="shared" si="5"/>
        <v>1.5714285714285714</v>
      </c>
      <c r="M19" s="364">
        <f t="shared" si="3"/>
        <v>20674.039999999997</v>
      </c>
    </row>
    <row r="20" spans="4:13" x14ac:dyDescent="0.35">
      <c r="D20" s="358" t="s">
        <v>117</v>
      </c>
      <c r="E20" s="359" t="s">
        <v>13</v>
      </c>
      <c r="F20" s="480">
        <f t="shared" si="4"/>
        <v>1.1428571428571428</v>
      </c>
      <c r="G20" s="370">
        <f t="shared" si="2"/>
        <v>20987.105</v>
      </c>
      <c r="J20" s="2" t="s">
        <v>10</v>
      </c>
      <c r="K20" s="6" t="s">
        <v>117</v>
      </c>
      <c r="L20" s="43">
        <f t="shared" si="5"/>
        <v>1.5714285714285714</v>
      </c>
      <c r="M20" s="364">
        <f t="shared" si="3"/>
        <v>21247.992499999997</v>
      </c>
    </row>
    <row r="21" spans="4:13" x14ac:dyDescent="0.35">
      <c r="D21" s="358" t="s">
        <v>117</v>
      </c>
      <c r="E21" s="359" t="s">
        <v>120</v>
      </c>
      <c r="F21" s="480">
        <f t="shared" si="4"/>
        <v>1.1428571428571428</v>
      </c>
      <c r="G21" s="370">
        <f t="shared" si="2"/>
        <v>21404.524999999998</v>
      </c>
      <c r="J21" s="2" t="s">
        <v>10</v>
      </c>
      <c r="K21" s="6" t="s">
        <v>56</v>
      </c>
      <c r="L21" s="43">
        <f t="shared" si="5"/>
        <v>1.5714285714285714</v>
      </c>
      <c r="M21" s="364">
        <f t="shared" si="3"/>
        <v>21821.944999999996</v>
      </c>
    </row>
    <row r="22" spans="4:13" ht="15" thickBot="1" x14ac:dyDescent="0.4">
      <c r="D22" s="360" t="s">
        <v>117</v>
      </c>
      <c r="E22" s="361" t="s">
        <v>59</v>
      </c>
      <c r="F22" s="481">
        <f t="shared" si="4"/>
        <v>1.1428571428571428</v>
      </c>
      <c r="G22" s="371">
        <f t="shared" si="2"/>
        <v>21821.944999999996</v>
      </c>
      <c r="J22" s="3" t="s">
        <v>10</v>
      </c>
      <c r="K22" s="7" t="s">
        <v>35</v>
      </c>
      <c r="L22" s="44">
        <f t="shared" si="5"/>
        <v>1.5714285714285714</v>
      </c>
      <c r="M22" s="365">
        <f t="shared" si="3"/>
        <v>22395.897499999995</v>
      </c>
    </row>
    <row r="23" spans="4:13" ht="15" thickBot="1" x14ac:dyDescent="0.4">
      <c r="D23" s="499" t="s">
        <v>56</v>
      </c>
      <c r="E23" s="500"/>
      <c r="F23" s="478">
        <f>13/7</f>
        <v>1.8571428571428572</v>
      </c>
      <c r="G23" s="368">
        <f t="shared" si="2"/>
        <v>22239.364999999994</v>
      </c>
      <c r="J23" s="499" t="s">
        <v>13</v>
      </c>
      <c r="K23" s="500"/>
      <c r="L23" s="45">
        <f>12/7</f>
        <v>1.7142857142857142</v>
      </c>
      <c r="M23" s="362">
        <f t="shared" si="3"/>
        <v>22969.849999999995</v>
      </c>
    </row>
    <row r="24" spans="4:13" x14ac:dyDescent="0.35">
      <c r="D24" s="356" t="s">
        <v>56</v>
      </c>
      <c r="E24" s="357" t="s">
        <v>35</v>
      </c>
      <c r="F24" s="479">
        <f t="shared" ref="F24:F29" si="6">13/7</f>
        <v>1.8571428571428572</v>
      </c>
      <c r="G24" s="369">
        <f t="shared" si="2"/>
        <v>22917.672499999993</v>
      </c>
      <c r="J24" s="1" t="s">
        <v>13</v>
      </c>
      <c r="K24" s="5" t="s">
        <v>120</v>
      </c>
      <c r="L24" s="46">
        <f t="shared" ref="L24:L29" si="7">12/7</f>
        <v>1.7142857142857142</v>
      </c>
      <c r="M24" s="363">
        <f t="shared" si="3"/>
        <v>23595.979999999996</v>
      </c>
    </row>
    <row r="25" spans="4:13" x14ac:dyDescent="0.35">
      <c r="D25" s="358" t="s">
        <v>56</v>
      </c>
      <c r="E25" s="359" t="s">
        <v>10</v>
      </c>
      <c r="F25" s="480">
        <f t="shared" si="6"/>
        <v>1.8571428571428572</v>
      </c>
      <c r="G25" s="370">
        <f t="shared" si="2"/>
        <v>23595.979999999992</v>
      </c>
      <c r="J25" s="2" t="s">
        <v>13</v>
      </c>
      <c r="K25" s="6" t="s">
        <v>59</v>
      </c>
      <c r="L25" s="43">
        <f t="shared" si="7"/>
        <v>1.7142857142857142</v>
      </c>
      <c r="M25" s="364">
        <f t="shared" si="3"/>
        <v>24222.109999999997</v>
      </c>
    </row>
    <row r="26" spans="4:13" x14ac:dyDescent="0.35">
      <c r="D26" s="358" t="s">
        <v>56</v>
      </c>
      <c r="E26" s="359" t="s">
        <v>13</v>
      </c>
      <c r="F26" s="480">
        <f t="shared" si="6"/>
        <v>1.8571428571428572</v>
      </c>
      <c r="G26" s="370">
        <f t="shared" si="2"/>
        <v>24274.287499999991</v>
      </c>
      <c r="J26" s="2" t="s">
        <v>13</v>
      </c>
      <c r="K26" s="6" t="s">
        <v>117</v>
      </c>
      <c r="L26" s="43">
        <f t="shared" si="7"/>
        <v>1.7142857142857142</v>
      </c>
      <c r="M26" s="364">
        <f t="shared" si="3"/>
        <v>24848.239999999998</v>
      </c>
    </row>
    <row r="27" spans="4:13" x14ac:dyDescent="0.35">
      <c r="D27" s="358" t="s">
        <v>56</v>
      </c>
      <c r="E27" s="359" t="s">
        <v>120</v>
      </c>
      <c r="F27" s="480">
        <f t="shared" si="6"/>
        <v>1.8571428571428572</v>
      </c>
      <c r="G27" s="370">
        <f t="shared" si="2"/>
        <v>24952.59499999999</v>
      </c>
      <c r="J27" s="2" t="s">
        <v>13</v>
      </c>
      <c r="K27" s="6" t="s">
        <v>56</v>
      </c>
      <c r="L27" s="43">
        <f t="shared" si="7"/>
        <v>1.7142857142857142</v>
      </c>
      <c r="M27" s="364">
        <f t="shared" si="3"/>
        <v>25474.37</v>
      </c>
    </row>
    <row r="28" spans="4:13" x14ac:dyDescent="0.35">
      <c r="D28" s="358" t="s">
        <v>56</v>
      </c>
      <c r="E28" s="359" t="s">
        <v>59</v>
      </c>
      <c r="F28" s="480">
        <f t="shared" si="6"/>
        <v>1.8571428571428572</v>
      </c>
      <c r="G28" s="370">
        <f t="shared" si="2"/>
        <v>25630.902499999989</v>
      </c>
      <c r="J28" s="2" t="s">
        <v>13</v>
      </c>
      <c r="K28" s="6" t="s">
        <v>35</v>
      </c>
      <c r="L28" s="43">
        <f t="shared" si="7"/>
        <v>1.7142857142857142</v>
      </c>
      <c r="M28" s="364">
        <f t="shared" si="3"/>
        <v>26100.5</v>
      </c>
    </row>
    <row r="29" spans="4:13" ht="15" thickBot="1" x14ac:dyDescent="0.4">
      <c r="D29" s="360" t="s">
        <v>56</v>
      </c>
      <c r="E29" s="361" t="s">
        <v>117</v>
      </c>
      <c r="F29" s="481">
        <f t="shared" si="6"/>
        <v>1.8571428571428572</v>
      </c>
      <c r="G29" s="371">
        <f t="shared" si="2"/>
        <v>26309.209999999988</v>
      </c>
      <c r="J29" s="3" t="s">
        <v>13</v>
      </c>
      <c r="K29" s="7" t="s">
        <v>10</v>
      </c>
      <c r="L29" s="44">
        <f t="shared" si="7"/>
        <v>1.7142857142857142</v>
      </c>
      <c r="M29" s="365">
        <f t="shared" si="3"/>
        <v>26726.63</v>
      </c>
    </row>
    <row r="30" spans="4:13" ht="15" thickBot="1" x14ac:dyDescent="0.4">
      <c r="D30" s="499" t="s">
        <v>35</v>
      </c>
      <c r="E30" s="500"/>
      <c r="F30" s="478">
        <f>9/7</f>
        <v>1.2857142857142858</v>
      </c>
      <c r="G30" s="368">
        <f t="shared" si="2"/>
        <v>26987.517499999987</v>
      </c>
      <c r="J30" s="499" t="s">
        <v>120</v>
      </c>
      <c r="K30" s="500"/>
      <c r="L30" s="45">
        <v>1</v>
      </c>
      <c r="M30" s="362">
        <f t="shared" si="3"/>
        <v>27352.760000000002</v>
      </c>
    </row>
    <row r="31" spans="4:13" x14ac:dyDescent="0.35">
      <c r="D31" s="356" t="s">
        <v>35</v>
      </c>
      <c r="E31" s="357" t="s">
        <v>10</v>
      </c>
      <c r="F31" s="479">
        <f t="shared" ref="F31:F36" si="8">9/7</f>
        <v>1.2857142857142858</v>
      </c>
      <c r="G31" s="369">
        <f t="shared" si="2"/>
        <v>27457.114999999987</v>
      </c>
      <c r="J31" s="1" t="s">
        <v>120</v>
      </c>
      <c r="K31" s="5" t="s">
        <v>59</v>
      </c>
      <c r="L31" s="46">
        <v>1</v>
      </c>
      <c r="M31" s="363">
        <f t="shared" si="3"/>
        <v>27718.002500000002</v>
      </c>
    </row>
    <row r="32" spans="4:13" x14ac:dyDescent="0.35">
      <c r="D32" s="358" t="s">
        <v>35</v>
      </c>
      <c r="E32" s="359" t="s">
        <v>13</v>
      </c>
      <c r="F32" s="480">
        <f t="shared" si="8"/>
        <v>1.2857142857142858</v>
      </c>
      <c r="G32" s="370">
        <f t="shared" si="2"/>
        <v>27926.712499999987</v>
      </c>
      <c r="J32" s="2" t="s">
        <v>120</v>
      </c>
      <c r="K32" s="6" t="s">
        <v>117</v>
      </c>
      <c r="L32" s="43">
        <v>1</v>
      </c>
      <c r="M32" s="364">
        <f t="shared" si="3"/>
        <v>28083.245000000003</v>
      </c>
    </row>
    <row r="33" spans="4:22" x14ac:dyDescent="0.35">
      <c r="D33" s="358" t="s">
        <v>35</v>
      </c>
      <c r="E33" s="359" t="s">
        <v>120</v>
      </c>
      <c r="F33" s="480">
        <f t="shared" si="8"/>
        <v>1.2857142857142858</v>
      </c>
      <c r="G33" s="370">
        <f t="shared" si="2"/>
        <v>28396.309999999987</v>
      </c>
      <c r="J33" s="2" t="s">
        <v>120</v>
      </c>
      <c r="K33" s="6" t="s">
        <v>56</v>
      </c>
      <c r="L33" s="43">
        <v>1</v>
      </c>
      <c r="M33" s="364">
        <f t="shared" si="3"/>
        <v>28448.487500000003</v>
      </c>
    </row>
    <row r="34" spans="4:22" x14ac:dyDescent="0.35">
      <c r="D34" s="358" t="s">
        <v>35</v>
      </c>
      <c r="E34" s="359" t="s">
        <v>59</v>
      </c>
      <c r="F34" s="480">
        <f t="shared" si="8"/>
        <v>1.2857142857142858</v>
      </c>
      <c r="G34" s="370">
        <f t="shared" si="2"/>
        <v>28865.907499999987</v>
      </c>
      <c r="J34" s="2" t="s">
        <v>120</v>
      </c>
      <c r="K34" s="6" t="s">
        <v>35</v>
      </c>
      <c r="L34" s="43">
        <v>1</v>
      </c>
      <c r="M34" s="364">
        <f t="shared" si="3"/>
        <v>28813.730000000003</v>
      </c>
    </row>
    <row r="35" spans="4:22" x14ac:dyDescent="0.35">
      <c r="D35" s="358" t="s">
        <v>35</v>
      </c>
      <c r="E35" s="359" t="s">
        <v>117</v>
      </c>
      <c r="F35" s="480">
        <f t="shared" si="8"/>
        <v>1.2857142857142858</v>
      </c>
      <c r="G35" s="370">
        <f t="shared" si="2"/>
        <v>29335.504999999986</v>
      </c>
      <c r="J35" s="2" t="s">
        <v>120</v>
      </c>
      <c r="K35" s="6" t="s">
        <v>10</v>
      </c>
      <c r="L35" s="43">
        <v>1</v>
      </c>
      <c r="M35" s="364">
        <f t="shared" si="3"/>
        <v>29178.972500000003</v>
      </c>
    </row>
    <row r="36" spans="4:22" ht="15" thickBot="1" x14ac:dyDescent="0.4">
      <c r="D36" s="360" t="s">
        <v>35</v>
      </c>
      <c r="E36" s="361" t="s">
        <v>56</v>
      </c>
      <c r="F36" s="481">
        <f t="shared" si="8"/>
        <v>1.2857142857142858</v>
      </c>
      <c r="G36" s="371">
        <f t="shared" si="2"/>
        <v>29805.102499999986</v>
      </c>
      <c r="J36" s="3" t="s">
        <v>120</v>
      </c>
      <c r="K36" s="7" t="s">
        <v>13</v>
      </c>
      <c r="L36" s="44">
        <v>1</v>
      </c>
      <c r="M36" s="365">
        <f t="shared" si="3"/>
        <v>29544.215000000004</v>
      </c>
    </row>
    <row r="37" spans="4:22" ht="15" thickBot="1" x14ac:dyDescent="0.4">
      <c r="D37" s="499" t="s">
        <v>10</v>
      </c>
      <c r="E37" s="500"/>
      <c r="F37" s="478">
        <f>11/7</f>
        <v>1.5714285714285714</v>
      </c>
      <c r="G37" s="368">
        <f t="shared" si="2"/>
        <v>30274.699999999986</v>
      </c>
      <c r="J37" s="499" t="s">
        <v>59</v>
      </c>
      <c r="K37" s="500"/>
      <c r="L37" s="45">
        <f>10/7</f>
        <v>1.4285714285714286</v>
      </c>
      <c r="M37" s="362">
        <f t="shared" si="3"/>
        <v>29909.457500000004</v>
      </c>
    </row>
    <row r="38" spans="4:22" x14ac:dyDescent="0.35">
      <c r="D38" s="1" t="s">
        <v>10</v>
      </c>
      <c r="E38" s="5" t="s">
        <v>13</v>
      </c>
      <c r="F38" s="482">
        <f t="shared" ref="F38:F43" si="9">11/7</f>
        <v>1.5714285714285714</v>
      </c>
      <c r="G38" s="372">
        <f t="shared" si="2"/>
        <v>30848.652499999986</v>
      </c>
      <c r="J38" s="356" t="s">
        <v>59</v>
      </c>
      <c r="K38" s="357" t="s">
        <v>117</v>
      </c>
      <c r="L38" s="46">
        <f t="shared" ref="L38:L43" si="10">10/7</f>
        <v>1.4285714285714286</v>
      </c>
      <c r="M38" s="363">
        <f t="shared" si="3"/>
        <v>30431.232500000006</v>
      </c>
      <c r="V38" s="4"/>
    </row>
    <row r="39" spans="4:22" x14ac:dyDescent="0.35">
      <c r="D39" s="2" t="s">
        <v>10</v>
      </c>
      <c r="E39" s="6" t="s">
        <v>120</v>
      </c>
      <c r="F39" s="476">
        <f t="shared" si="9"/>
        <v>1.5714285714285714</v>
      </c>
      <c r="G39" s="373">
        <f t="shared" si="2"/>
        <v>31422.604999999985</v>
      </c>
      <c r="J39" s="358" t="s">
        <v>59</v>
      </c>
      <c r="K39" s="359" t="s">
        <v>56</v>
      </c>
      <c r="L39" s="43">
        <f t="shared" si="10"/>
        <v>1.4285714285714286</v>
      </c>
      <c r="M39" s="364">
        <f t="shared" si="3"/>
        <v>30953.007500000007</v>
      </c>
    </row>
    <row r="40" spans="4:22" x14ac:dyDescent="0.35">
      <c r="D40" s="2" t="s">
        <v>10</v>
      </c>
      <c r="E40" s="6" t="s">
        <v>59</v>
      </c>
      <c r="F40" s="476">
        <f t="shared" si="9"/>
        <v>1.5714285714285714</v>
      </c>
      <c r="G40" s="373">
        <f t="shared" si="2"/>
        <v>31996.557499999984</v>
      </c>
      <c r="J40" s="358" t="s">
        <v>59</v>
      </c>
      <c r="K40" s="359" t="s">
        <v>35</v>
      </c>
      <c r="L40" s="43">
        <f t="shared" si="10"/>
        <v>1.4285714285714286</v>
      </c>
      <c r="M40" s="364">
        <f t="shared" si="3"/>
        <v>31474.782500000008</v>
      </c>
    </row>
    <row r="41" spans="4:22" x14ac:dyDescent="0.35">
      <c r="D41" s="2" t="s">
        <v>10</v>
      </c>
      <c r="E41" s="6" t="s">
        <v>117</v>
      </c>
      <c r="F41" s="476">
        <f t="shared" si="9"/>
        <v>1.5714285714285714</v>
      </c>
      <c r="G41" s="373">
        <f t="shared" si="2"/>
        <v>32570.509999999984</v>
      </c>
      <c r="J41" s="358" t="s">
        <v>59</v>
      </c>
      <c r="K41" s="359" t="s">
        <v>10</v>
      </c>
      <c r="L41" s="43">
        <f t="shared" si="10"/>
        <v>1.4285714285714286</v>
      </c>
      <c r="M41" s="364">
        <f t="shared" si="3"/>
        <v>31996.55750000001</v>
      </c>
    </row>
    <row r="42" spans="4:22" x14ac:dyDescent="0.35">
      <c r="D42" s="2" t="s">
        <v>10</v>
      </c>
      <c r="E42" s="6" t="s">
        <v>56</v>
      </c>
      <c r="F42" s="476">
        <f t="shared" si="9"/>
        <v>1.5714285714285714</v>
      </c>
      <c r="G42" s="373">
        <f t="shared" si="2"/>
        <v>33144.462499999987</v>
      </c>
      <c r="J42" s="358" t="s">
        <v>59</v>
      </c>
      <c r="K42" s="359" t="s">
        <v>13</v>
      </c>
      <c r="L42" s="43">
        <f t="shared" si="10"/>
        <v>1.4285714285714286</v>
      </c>
      <c r="M42" s="364">
        <f t="shared" si="3"/>
        <v>32518.332500000011</v>
      </c>
    </row>
    <row r="43" spans="4:22" ht="15" thickBot="1" x14ac:dyDescent="0.4">
      <c r="D43" s="3" t="s">
        <v>10</v>
      </c>
      <c r="E43" s="7" t="s">
        <v>35</v>
      </c>
      <c r="F43" s="483">
        <f t="shared" si="9"/>
        <v>1.5714285714285714</v>
      </c>
      <c r="G43" s="374">
        <f t="shared" si="2"/>
        <v>33718.414999999986</v>
      </c>
      <c r="J43" s="360" t="s">
        <v>59</v>
      </c>
      <c r="K43" s="361" t="s">
        <v>120</v>
      </c>
      <c r="L43" s="44">
        <f t="shared" si="10"/>
        <v>1.4285714285714286</v>
      </c>
      <c r="M43" s="365">
        <f t="shared" si="3"/>
        <v>33040.107500000013</v>
      </c>
    </row>
    <row r="44" spans="4:22" ht="15" thickBot="1" x14ac:dyDescent="0.4">
      <c r="D44" s="499" t="s">
        <v>13</v>
      </c>
      <c r="E44" s="500"/>
      <c r="F44" s="478">
        <f>12/7</f>
        <v>1.7142857142857142</v>
      </c>
      <c r="G44" s="368">
        <f t="shared" si="2"/>
        <v>34292.367499999986</v>
      </c>
      <c r="J44" s="499" t="s">
        <v>117</v>
      </c>
      <c r="K44" s="500"/>
      <c r="L44" s="45">
        <f>8/7</f>
        <v>1.1428571428571428</v>
      </c>
      <c r="M44" s="362">
        <f t="shared" si="3"/>
        <v>33561.882500000014</v>
      </c>
    </row>
    <row r="45" spans="4:22" x14ac:dyDescent="0.35">
      <c r="D45" s="1" t="s">
        <v>13</v>
      </c>
      <c r="E45" s="5" t="s">
        <v>120</v>
      </c>
      <c r="F45" s="482">
        <f t="shared" ref="F45:F50" si="11">12/7</f>
        <v>1.7142857142857142</v>
      </c>
      <c r="G45" s="372">
        <f t="shared" si="2"/>
        <v>34918.497499999983</v>
      </c>
      <c r="J45" s="356" t="s">
        <v>117</v>
      </c>
      <c r="K45" s="357" t="s">
        <v>56</v>
      </c>
      <c r="L45" s="46">
        <f t="shared" ref="L45:L50" si="12">8/7</f>
        <v>1.1428571428571428</v>
      </c>
      <c r="M45" s="363">
        <f t="shared" si="3"/>
        <v>33979.302500000013</v>
      </c>
    </row>
    <row r="46" spans="4:22" x14ac:dyDescent="0.35">
      <c r="D46" s="2" t="s">
        <v>13</v>
      </c>
      <c r="E46" s="6" t="s">
        <v>59</v>
      </c>
      <c r="F46" s="476">
        <f t="shared" si="11"/>
        <v>1.7142857142857142</v>
      </c>
      <c r="G46" s="373">
        <f t="shared" si="2"/>
        <v>35544.627499999981</v>
      </c>
      <c r="J46" s="358" t="s">
        <v>117</v>
      </c>
      <c r="K46" s="359" t="s">
        <v>35</v>
      </c>
      <c r="L46" s="43">
        <f t="shared" si="12"/>
        <v>1.1428571428571428</v>
      </c>
      <c r="M46" s="364">
        <f t="shared" si="3"/>
        <v>34396.722500000011</v>
      </c>
    </row>
    <row r="47" spans="4:22" x14ac:dyDescent="0.35">
      <c r="D47" s="2" t="s">
        <v>13</v>
      </c>
      <c r="E47" s="6" t="s">
        <v>117</v>
      </c>
      <c r="F47" s="476">
        <f t="shared" si="11"/>
        <v>1.7142857142857142</v>
      </c>
      <c r="G47" s="373">
        <f t="shared" si="2"/>
        <v>36170.757499999978</v>
      </c>
      <c r="J47" s="358" t="s">
        <v>117</v>
      </c>
      <c r="K47" s="359" t="s">
        <v>10</v>
      </c>
      <c r="L47" s="43">
        <f t="shared" si="12"/>
        <v>1.1428571428571428</v>
      </c>
      <c r="M47" s="364">
        <f t="shared" si="3"/>
        <v>34814.142500000009</v>
      </c>
    </row>
    <row r="48" spans="4:22" x14ac:dyDescent="0.35">
      <c r="D48" s="2" t="s">
        <v>13</v>
      </c>
      <c r="E48" s="6" t="s">
        <v>56</v>
      </c>
      <c r="F48" s="476">
        <f t="shared" si="11"/>
        <v>1.7142857142857142</v>
      </c>
      <c r="G48" s="373">
        <f t="shared" si="2"/>
        <v>36796.887499999975</v>
      </c>
      <c r="J48" s="358" t="s">
        <v>117</v>
      </c>
      <c r="K48" s="359" t="s">
        <v>13</v>
      </c>
      <c r="L48" s="43">
        <f t="shared" si="12"/>
        <v>1.1428571428571428</v>
      </c>
      <c r="M48" s="364">
        <f t="shared" si="3"/>
        <v>35231.562500000007</v>
      </c>
    </row>
    <row r="49" spans="4:13" x14ac:dyDescent="0.35">
      <c r="D49" s="2" t="s">
        <v>13</v>
      </c>
      <c r="E49" s="6" t="s">
        <v>35</v>
      </c>
      <c r="F49" s="476">
        <f t="shared" si="11"/>
        <v>1.7142857142857142</v>
      </c>
      <c r="G49" s="373">
        <f t="shared" si="2"/>
        <v>37423.017499999973</v>
      </c>
      <c r="J49" s="358" t="s">
        <v>117</v>
      </c>
      <c r="K49" s="359" t="s">
        <v>120</v>
      </c>
      <c r="L49" s="43">
        <f t="shared" si="12"/>
        <v>1.1428571428571428</v>
      </c>
      <c r="M49" s="364">
        <f t="shared" si="3"/>
        <v>35648.982500000006</v>
      </c>
    </row>
    <row r="50" spans="4:13" ht="15" thickBot="1" x14ac:dyDescent="0.4">
      <c r="D50" s="3" t="s">
        <v>13</v>
      </c>
      <c r="E50" s="7" t="s">
        <v>10</v>
      </c>
      <c r="F50" s="483">
        <f t="shared" si="11"/>
        <v>1.7142857142857142</v>
      </c>
      <c r="G50" s="374">
        <f t="shared" si="2"/>
        <v>38049.14749999997</v>
      </c>
      <c r="J50" s="360" t="s">
        <v>117</v>
      </c>
      <c r="K50" s="361" t="s">
        <v>59</v>
      </c>
      <c r="L50" s="44">
        <f t="shared" si="12"/>
        <v>1.1428571428571428</v>
      </c>
      <c r="M50" s="365">
        <f t="shared" si="3"/>
        <v>36066.402500000004</v>
      </c>
    </row>
    <row r="51" spans="4:13" ht="15" thickBot="1" x14ac:dyDescent="0.4">
      <c r="D51" s="499" t="s">
        <v>120</v>
      </c>
      <c r="E51" s="500"/>
      <c r="F51" s="478">
        <v>1</v>
      </c>
      <c r="G51" s="368">
        <f t="shared" si="2"/>
        <v>38675.277499999967</v>
      </c>
      <c r="J51" s="499" t="s">
        <v>56</v>
      </c>
      <c r="K51" s="500"/>
      <c r="L51" s="45">
        <f>13/7</f>
        <v>1.8571428571428572</v>
      </c>
      <c r="M51" s="362">
        <f t="shared" si="3"/>
        <v>36483.822500000002</v>
      </c>
    </row>
    <row r="52" spans="4:13" x14ac:dyDescent="0.35">
      <c r="D52" s="1" t="s">
        <v>120</v>
      </c>
      <c r="E52" s="5" t="s">
        <v>59</v>
      </c>
      <c r="F52" s="482">
        <v>1</v>
      </c>
      <c r="G52" s="372">
        <f t="shared" si="2"/>
        <v>39040.519999999968</v>
      </c>
      <c r="J52" s="356" t="s">
        <v>56</v>
      </c>
      <c r="K52" s="357" t="s">
        <v>35</v>
      </c>
      <c r="L52" s="46">
        <f t="shared" ref="L52:L57" si="13">13/7</f>
        <v>1.8571428571428572</v>
      </c>
      <c r="M52" s="363">
        <f t="shared" si="3"/>
        <v>37162.130000000005</v>
      </c>
    </row>
    <row r="53" spans="4:13" x14ac:dyDescent="0.35">
      <c r="D53" s="2" t="s">
        <v>120</v>
      </c>
      <c r="E53" s="6" t="s">
        <v>117</v>
      </c>
      <c r="F53" s="476">
        <v>1</v>
      </c>
      <c r="G53" s="373">
        <f t="shared" si="2"/>
        <v>39405.762499999968</v>
      </c>
      <c r="J53" s="358" t="s">
        <v>56</v>
      </c>
      <c r="K53" s="359" t="s">
        <v>10</v>
      </c>
      <c r="L53" s="43">
        <f t="shared" si="13"/>
        <v>1.8571428571428572</v>
      </c>
      <c r="M53" s="364">
        <f t="shared" si="3"/>
        <v>37840.437500000007</v>
      </c>
    </row>
    <row r="54" spans="4:13" x14ac:dyDescent="0.35">
      <c r="D54" s="2" t="s">
        <v>120</v>
      </c>
      <c r="E54" s="6" t="s">
        <v>56</v>
      </c>
      <c r="F54" s="476">
        <v>1</v>
      </c>
      <c r="G54" s="373">
        <f t="shared" si="2"/>
        <v>39771.004999999968</v>
      </c>
      <c r="J54" s="358" t="s">
        <v>56</v>
      </c>
      <c r="K54" s="359" t="s">
        <v>13</v>
      </c>
      <c r="L54" s="43">
        <f t="shared" si="13"/>
        <v>1.8571428571428572</v>
      </c>
      <c r="M54" s="364">
        <f t="shared" si="3"/>
        <v>38518.74500000001</v>
      </c>
    </row>
    <row r="55" spans="4:13" x14ac:dyDescent="0.35">
      <c r="D55" s="2" t="s">
        <v>120</v>
      </c>
      <c r="E55" s="6" t="s">
        <v>35</v>
      </c>
      <c r="F55" s="476">
        <v>1</v>
      </c>
      <c r="G55" s="373">
        <f t="shared" si="2"/>
        <v>40136.247499999969</v>
      </c>
      <c r="J55" s="358" t="s">
        <v>56</v>
      </c>
      <c r="K55" s="359" t="s">
        <v>120</v>
      </c>
      <c r="L55" s="43">
        <f t="shared" si="13"/>
        <v>1.8571428571428572</v>
      </c>
      <c r="M55" s="364">
        <f t="shared" si="3"/>
        <v>39197.052500000013</v>
      </c>
    </row>
    <row r="56" spans="4:13" x14ac:dyDescent="0.35">
      <c r="D56" s="2" t="s">
        <v>120</v>
      </c>
      <c r="E56" s="6" t="s">
        <v>10</v>
      </c>
      <c r="F56" s="476">
        <v>1</v>
      </c>
      <c r="G56" s="373">
        <f t="shared" si="2"/>
        <v>40501.489999999969</v>
      </c>
      <c r="J56" s="358" t="s">
        <v>56</v>
      </c>
      <c r="K56" s="359" t="s">
        <v>59</v>
      </c>
      <c r="L56" s="43">
        <f t="shared" si="13"/>
        <v>1.8571428571428572</v>
      </c>
      <c r="M56" s="364">
        <f t="shared" si="3"/>
        <v>39875.360000000015</v>
      </c>
    </row>
    <row r="57" spans="4:13" ht="15" thickBot="1" x14ac:dyDescent="0.4">
      <c r="D57" s="3" t="s">
        <v>120</v>
      </c>
      <c r="E57" s="7" t="s">
        <v>13</v>
      </c>
      <c r="F57" s="483">
        <v>1</v>
      </c>
      <c r="G57" s="374">
        <f t="shared" si="2"/>
        <v>40866.732499999969</v>
      </c>
      <c r="J57" s="360" t="s">
        <v>56</v>
      </c>
      <c r="K57" s="361" t="s">
        <v>117</v>
      </c>
      <c r="L57" s="44">
        <f t="shared" si="13"/>
        <v>1.8571428571428572</v>
      </c>
      <c r="M57" s="365">
        <f t="shared" si="3"/>
        <v>40553.667500000018</v>
      </c>
    </row>
    <row r="58" spans="4:13" ht="15" thickBot="1" x14ac:dyDescent="0.4">
      <c r="D58" s="499" t="s">
        <v>27</v>
      </c>
      <c r="E58" s="500"/>
      <c r="F58" s="478">
        <v>3</v>
      </c>
      <c r="G58" s="368">
        <f t="shared" ref="G58:G75" si="14">G57+F57*365.2425</f>
        <v>41231.974999999969</v>
      </c>
      <c r="J58" s="499" t="s">
        <v>27</v>
      </c>
      <c r="K58" s="500"/>
      <c r="L58" s="45">
        <v>3</v>
      </c>
      <c r="M58" s="362">
        <f t="shared" si="3"/>
        <v>41231.97500000002</v>
      </c>
    </row>
    <row r="59" spans="4:13" ht="15" thickBot="1" x14ac:dyDescent="0.4">
      <c r="D59" s="499" t="s">
        <v>28</v>
      </c>
      <c r="E59" s="500"/>
      <c r="F59" s="478">
        <v>2</v>
      </c>
      <c r="G59" s="368">
        <f t="shared" si="14"/>
        <v>42327.70249999997</v>
      </c>
      <c r="J59" s="499" t="s">
        <v>28</v>
      </c>
      <c r="K59" s="500"/>
      <c r="L59" s="45">
        <v>2</v>
      </c>
      <c r="M59" s="362">
        <f t="shared" si="3"/>
        <v>42327.702500000021</v>
      </c>
    </row>
    <row r="60" spans="4:13" ht="15" thickBot="1" x14ac:dyDescent="0.4">
      <c r="D60" s="81"/>
      <c r="E60" s="81"/>
      <c r="F60" s="478"/>
      <c r="G60" s="375"/>
      <c r="J60" s="81"/>
      <c r="K60" s="81"/>
      <c r="L60" s="45"/>
      <c r="M60" s="366"/>
    </row>
    <row r="61" spans="4:13" ht="15" thickBot="1" x14ac:dyDescent="0.4">
      <c r="D61" s="499" t="s">
        <v>59</v>
      </c>
      <c r="E61" s="500"/>
      <c r="F61" s="478">
        <f>10/7</f>
        <v>1.4285714285714286</v>
      </c>
      <c r="G61" s="368">
        <f>G59+F59*365.2425</f>
        <v>43058.187499999971</v>
      </c>
      <c r="J61" s="499" t="s">
        <v>35</v>
      </c>
      <c r="K61" s="500"/>
      <c r="L61" s="45">
        <f>9/7</f>
        <v>1.2857142857142858</v>
      </c>
      <c r="M61" s="362">
        <f>M59+L59*365.2425</f>
        <v>43058.187500000022</v>
      </c>
    </row>
    <row r="62" spans="4:13" x14ac:dyDescent="0.35">
      <c r="D62" s="356" t="s">
        <v>59</v>
      </c>
      <c r="E62" s="357" t="s">
        <v>117</v>
      </c>
      <c r="F62" s="482">
        <f t="shared" ref="F62:F67" si="15">10/7</f>
        <v>1.4285714285714286</v>
      </c>
      <c r="G62" s="372">
        <f t="shared" si="14"/>
        <v>43579.962499999972</v>
      </c>
      <c r="J62" s="356" t="s">
        <v>35</v>
      </c>
      <c r="K62" s="357" t="s">
        <v>10</v>
      </c>
      <c r="L62" s="46">
        <f t="shared" ref="L62:L67" si="16">9/7</f>
        <v>1.2857142857142858</v>
      </c>
      <c r="M62" s="363">
        <f t="shared" si="3"/>
        <v>43527.785000000025</v>
      </c>
    </row>
    <row r="63" spans="4:13" x14ac:dyDescent="0.35">
      <c r="D63" s="358" t="s">
        <v>59</v>
      </c>
      <c r="E63" s="359" t="s">
        <v>56</v>
      </c>
      <c r="F63" s="476">
        <f t="shared" si="15"/>
        <v>1.4285714285714286</v>
      </c>
      <c r="G63" s="373">
        <f t="shared" si="14"/>
        <v>44101.737499999974</v>
      </c>
      <c r="J63" s="358" t="s">
        <v>35</v>
      </c>
      <c r="K63" s="359" t="s">
        <v>13</v>
      </c>
      <c r="L63" s="43">
        <f t="shared" si="16"/>
        <v>1.2857142857142858</v>
      </c>
      <c r="M63" s="364">
        <f t="shared" si="3"/>
        <v>43997.382500000029</v>
      </c>
    </row>
    <row r="64" spans="4:13" x14ac:dyDescent="0.35">
      <c r="D64" s="358" t="s">
        <v>59</v>
      </c>
      <c r="E64" s="359" t="s">
        <v>35</v>
      </c>
      <c r="F64" s="476">
        <f t="shared" si="15"/>
        <v>1.4285714285714286</v>
      </c>
      <c r="G64" s="373">
        <f t="shared" si="14"/>
        <v>44623.512499999975</v>
      </c>
      <c r="J64" s="358" t="s">
        <v>35</v>
      </c>
      <c r="K64" s="359" t="s">
        <v>120</v>
      </c>
      <c r="L64" s="43">
        <f t="shared" si="16"/>
        <v>1.2857142857142858</v>
      </c>
      <c r="M64" s="364">
        <f t="shared" si="3"/>
        <v>44466.980000000032</v>
      </c>
    </row>
    <row r="65" spans="4:13" x14ac:dyDescent="0.35">
      <c r="D65" s="358" t="s">
        <v>59</v>
      </c>
      <c r="E65" s="359" t="s">
        <v>10</v>
      </c>
      <c r="F65" s="476">
        <f t="shared" si="15"/>
        <v>1.4285714285714286</v>
      </c>
      <c r="G65" s="373">
        <f t="shared" si="14"/>
        <v>45145.287499999977</v>
      </c>
      <c r="J65" s="358" t="s">
        <v>35</v>
      </c>
      <c r="K65" s="359" t="s">
        <v>59</v>
      </c>
      <c r="L65" s="43">
        <f t="shared" si="16"/>
        <v>1.2857142857142858</v>
      </c>
      <c r="M65" s="364">
        <f t="shared" si="3"/>
        <v>44936.577500000036</v>
      </c>
    </row>
    <row r="66" spans="4:13" x14ac:dyDescent="0.35">
      <c r="D66" s="358" t="s">
        <v>59</v>
      </c>
      <c r="E66" s="359" t="s">
        <v>13</v>
      </c>
      <c r="F66" s="476">
        <f t="shared" si="15"/>
        <v>1.4285714285714286</v>
      </c>
      <c r="G66" s="373">
        <f t="shared" si="14"/>
        <v>45667.062499999978</v>
      </c>
      <c r="J66" s="358" t="s">
        <v>35</v>
      </c>
      <c r="K66" s="359" t="s">
        <v>117</v>
      </c>
      <c r="L66" s="43">
        <f t="shared" si="16"/>
        <v>1.2857142857142858</v>
      </c>
      <c r="M66" s="364">
        <f t="shared" si="3"/>
        <v>45406.175000000039</v>
      </c>
    </row>
    <row r="67" spans="4:13" ht="15" thickBot="1" x14ac:dyDescent="0.4">
      <c r="D67" s="360" t="s">
        <v>59</v>
      </c>
      <c r="E67" s="361" t="s">
        <v>120</v>
      </c>
      <c r="F67" s="483">
        <f t="shared" si="15"/>
        <v>1.4285714285714286</v>
      </c>
      <c r="G67" s="374">
        <f t="shared" si="14"/>
        <v>46188.83749999998</v>
      </c>
      <c r="J67" s="360" t="s">
        <v>35</v>
      </c>
      <c r="K67" s="361" t="s">
        <v>56</v>
      </c>
      <c r="L67" s="44">
        <f t="shared" si="16"/>
        <v>1.2857142857142858</v>
      </c>
      <c r="M67" s="365">
        <f t="shared" si="3"/>
        <v>45875.772500000043</v>
      </c>
    </row>
    <row r="68" spans="4:13" ht="15" thickBot="1" x14ac:dyDescent="0.4">
      <c r="D68" s="499" t="s">
        <v>117</v>
      </c>
      <c r="E68" s="500"/>
      <c r="F68" s="478">
        <f>8/7</f>
        <v>1.1428571428571428</v>
      </c>
      <c r="G68" s="368">
        <f t="shared" si="14"/>
        <v>46710.612499999981</v>
      </c>
      <c r="J68" s="499" t="s">
        <v>10</v>
      </c>
      <c r="K68" s="500"/>
      <c r="L68" s="45">
        <f>11/7</f>
        <v>1.5714285714285714</v>
      </c>
      <c r="M68" s="362">
        <f t="shared" si="3"/>
        <v>46345.370000000046</v>
      </c>
    </row>
    <row r="69" spans="4:13" x14ac:dyDescent="0.35">
      <c r="D69" s="356" t="s">
        <v>117</v>
      </c>
      <c r="E69" s="357" t="s">
        <v>56</v>
      </c>
      <c r="F69" s="482">
        <f t="shared" ref="F69:F74" si="17">8/7</f>
        <v>1.1428571428571428</v>
      </c>
      <c r="G69" s="372">
        <f t="shared" si="14"/>
        <v>47128.032499999979</v>
      </c>
      <c r="J69" s="1" t="s">
        <v>10</v>
      </c>
      <c r="K69" s="5" t="s">
        <v>13</v>
      </c>
      <c r="L69" s="46">
        <f t="shared" ref="L69:L74" si="18">11/7</f>
        <v>1.5714285714285714</v>
      </c>
      <c r="M69" s="363">
        <f t="shared" si="3"/>
        <v>46919.322500000046</v>
      </c>
    </row>
    <row r="70" spans="4:13" x14ac:dyDescent="0.35">
      <c r="D70" s="358" t="s">
        <v>117</v>
      </c>
      <c r="E70" s="359" t="s">
        <v>35</v>
      </c>
      <c r="F70" s="476">
        <f t="shared" si="17"/>
        <v>1.1428571428571428</v>
      </c>
      <c r="G70" s="373">
        <f t="shared" si="14"/>
        <v>47545.452499999978</v>
      </c>
      <c r="J70" s="2" t="s">
        <v>10</v>
      </c>
      <c r="K70" s="6" t="s">
        <v>120</v>
      </c>
      <c r="L70" s="43">
        <f t="shared" si="18"/>
        <v>1.5714285714285714</v>
      </c>
      <c r="M70" s="364">
        <f t="shared" si="3"/>
        <v>47493.275000000045</v>
      </c>
    </row>
    <row r="71" spans="4:13" x14ac:dyDescent="0.35">
      <c r="D71" s="358" t="s">
        <v>117</v>
      </c>
      <c r="E71" s="359" t="s">
        <v>10</v>
      </c>
      <c r="F71" s="476">
        <f t="shared" si="17"/>
        <v>1.1428571428571428</v>
      </c>
      <c r="G71" s="373">
        <f t="shared" si="14"/>
        <v>47962.872499999976</v>
      </c>
      <c r="J71" s="2" t="s">
        <v>10</v>
      </c>
      <c r="K71" s="6" t="s">
        <v>59</v>
      </c>
      <c r="L71" s="43">
        <f t="shared" si="18"/>
        <v>1.5714285714285714</v>
      </c>
      <c r="M71" s="364">
        <f t="shared" si="3"/>
        <v>48067.227500000045</v>
      </c>
    </row>
    <row r="72" spans="4:13" x14ac:dyDescent="0.35">
      <c r="D72" s="358" t="s">
        <v>117</v>
      </c>
      <c r="E72" s="359" t="s">
        <v>13</v>
      </c>
      <c r="F72" s="476">
        <f t="shared" si="17"/>
        <v>1.1428571428571428</v>
      </c>
      <c r="G72" s="373">
        <f t="shared" si="14"/>
        <v>48380.292499999974</v>
      </c>
      <c r="J72" s="2" t="s">
        <v>10</v>
      </c>
      <c r="K72" s="6" t="s">
        <v>117</v>
      </c>
      <c r="L72" s="43">
        <f t="shared" si="18"/>
        <v>1.5714285714285714</v>
      </c>
      <c r="M72" s="364">
        <f t="shared" si="3"/>
        <v>48641.180000000044</v>
      </c>
    </row>
    <row r="73" spans="4:13" x14ac:dyDescent="0.35">
      <c r="D73" s="358" t="s">
        <v>117</v>
      </c>
      <c r="E73" s="359" t="s">
        <v>120</v>
      </c>
      <c r="F73" s="476">
        <f t="shared" si="17"/>
        <v>1.1428571428571428</v>
      </c>
      <c r="G73" s="373">
        <f t="shared" si="14"/>
        <v>48797.712499999972</v>
      </c>
      <c r="J73" s="2" t="s">
        <v>10</v>
      </c>
      <c r="K73" s="6" t="s">
        <v>56</v>
      </c>
      <c r="L73" s="43">
        <f t="shared" si="18"/>
        <v>1.5714285714285714</v>
      </c>
      <c r="M73" s="364">
        <f t="shared" si="3"/>
        <v>49215.132500000043</v>
      </c>
    </row>
    <row r="74" spans="4:13" ht="15" thickBot="1" x14ac:dyDescent="0.4">
      <c r="D74" s="360" t="s">
        <v>117</v>
      </c>
      <c r="E74" s="361" t="s">
        <v>59</v>
      </c>
      <c r="F74" s="483">
        <f t="shared" si="17"/>
        <v>1.1428571428571428</v>
      </c>
      <c r="G74" s="374">
        <f t="shared" si="14"/>
        <v>49215.132499999971</v>
      </c>
      <c r="J74" s="3" t="s">
        <v>10</v>
      </c>
      <c r="K74" s="7" t="s">
        <v>35</v>
      </c>
      <c r="L74" s="44">
        <f t="shared" si="18"/>
        <v>1.5714285714285714</v>
      </c>
      <c r="M74" s="365">
        <f t="shared" si="3"/>
        <v>49789.085000000043</v>
      </c>
    </row>
    <row r="75" spans="4:13" ht="15" thickBot="1" x14ac:dyDescent="0.4">
      <c r="D75" s="499" t="s">
        <v>56</v>
      </c>
      <c r="E75" s="500"/>
      <c r="F75" s="478">
        <f>13/7</f>
        <v>1.8571428571428572</v>
      </c>
      <c r="G75" s="368">
        <f t="shared" si="14"/>
        <v>49632.552499999969</v>
      </c>
      <c r="J75" s="499" t="s">
        <v>13</v>
      </c>
      <c r="K75" s="500"/>
      <c r="L75" s="45">
        <f>12/7</f>
        <v>1.7142857142857142</v>
      </c>
      <c r="M75" s="362">
        <f t="shared" si="3"/>
        <v>50363.037500000042</v>
      </c>
    </row>
    <row r="76" spans="4:13" x14ac:dyDescent="0.35">
      <c r="D76" s="356" t="s">
        <v>56</v>
      </c>
      <c r="E76" s="357" t="s">
        <v>35</v>
      </c>
      <c r="F76" s="482">
        <f t="shared" ref="F76:F81" si="19">13/7</f>
        <v>1.8571428571428572</v>
      </c>
      <c r="G76" s="372">
        <f t="shared" ref="G76:G82" si="20">G75+F75*365.2425</f>
        <v>50310.859999999971</v>
      </c>
      <c r="J76" s="1" t="s">
        <v>13</v>
      </c>
      <c r="K76" s="5" t="s">
        <v>120</v>
      </c>
      <c r="L76" s="46">
        <f t="shared" ref="L76:L81" si="21">12/7</f>
        <v>1.7142857142857142</v>
      </c>
      <c r="M76" s="363">
        <f t="shared" ref="M76:M82" si="22">M75+L75*365.2425</f>
        <v>50989.16750000004</v>
      </c>
    </row>
    <row r="77" spans="4:13" x14ac:dyDescent="0.35">
      <c r="D77" s="358" t="s">
        <v>56</v>
      </c>
      <c r="E77" s="359" t="s">
        <v>10</v>
      </c>
      <c r="F77" s="476">
        <f t="shared" si="19"/>
        <v>1.8571428571428572</v>
      </c>
      <c r="G77" s="373">
        <f t="shared" si="20"/>
        <v>50989.167499999974</v>
      </c>
      <c r="J77" s="2" t="s">
        <v>13</v>
      </c>
      <c r="K77" s="6" t="s">
        <v>59</v>
      </c>
      <c r="L77" s="43">
        <f t="shared" si="21"/>
        <v>1.7142857142857142</v>
      </c>
      <c r="M77" s="364">
        <f t="shared" si="22"/>
        <v>51615.297500000037</v>
      </c>
    </row>
    <row r="78" spans="4:13" x14ac:dyDescent="0.35">
      <c r="D78" s="358" t="s">
        <v>56</v>
      </c>
      <c r="E78" s="359" t="s">
        <v>13</v>
      </c>
      <c r="F78" s="476">
        <f t="shared" si="19"/>
        <v>1.8571428571428572</v>
      </c>
      <c r="G78" s="373">
        <f t="shared" si="20"/>
        <v>51667.474999999977</v>
      </c>
      <c r="J78" s="2" t="s">
        <v>13</v>
      </c>
      <c r="K78" s="6" t="s">
        <v>117</v>
      </c>
      <c r="L78" s="43">
        <f t="shared" si="21"/>
        <v>1.7142857142857142</v>
      </c>
      <c r="M78" s="364">
        <f t="shared" si="22"/>
        <v>52241.427500000034</v>
      </c>
    </row>
    <row r="79" spans="4:13" x14ac:dyDescent="0.35">
      <c r="D79" s="358" t="s">
        <v>56</v>
      </c>
      <c r="E79" s="359" t="s">
        <v>120</v>
      </c>
      <c r="F79" s="476">
        <f t="shared" si="19"/>
        <v>1.8571428571428572</v>
      </c>
      <c r="G79" s="373">
        <f t="shared" si="20"/>
        <v>52345.782499999979</v>
      </c>
      <c r="J79" s="2" t="s">
        <v>13</v>
      </c>
      <c r="K79" s="6" t="s">
        <v>56</v>
      </c>
      <c r="L79" s="43">
        <f t="shared" si="21"/>
        <v>1.7142857142857142</v>
      </c>
      <c r="M79" s="364">
        <f t="shared" si="22"/>
        <v>52867.557500000032</v>
      </c>
    </row>
    <row r="80" spans="4:13" x14ac:dyDescent="0.35">
      <c r="D80" s="358" t="s">
        <v>56</v>
      </c>
      <c r="E80" s="359" t="s">
        <v>59</v>
      </c>
      <c r="F80" s="476">
        <f t="shared" si="19"/>
        <v>1.8571428571428572</v>
      </c>
      <c r="G80" s="373">
        <f t="shared" si="20"/>
        <v>53024.089999999982</v>
      </c>
      <c r="J80" s="2" t="s">
        <v>13</v>
      </c>
      <c r="K80" s="6" t="s">
        <v>35</v>
      </c>
      <c r="L80" s="43">
        <f t="shared" si="21"/>
        <v>1.7142857142857142</v>
      </c>
      <c r="M80" s="364">
        <f t="shared" si="22"/>
        <v>53493.687500000029</v>
      </c>
    </row>
    <row r="81" spans="4:13" ht="15" thickBot="1" x14ac:dyDescent="0.4">
      <c r="D81" s="360" t="s">
        <v>56</v>
      </c>
      <c r="E81" s="361" t="s">
        <v>117</v>
      </c>
      <c r="F81" s="483">
        <f t="shared" si="19"/>
        <v>1.8571428571428572</v>
      </c>
      <c r="G81" s="374">
        <f t="shared" si="20"/>
        <v>53702.397499999985</v>
      </c>
      <c r="J81" s="3" t="s">
        <v>13</v>
      </c>
      <c r="K81" s="7" t="s">
        <v>10</v>
      </c>
      <c r="L81" s="44">
        <f t="shared" si="21"/>
        <v>1.7142857142857142</v>
      </c>
      <c r="M81" s="365">
        <f t="shared" si="22"/>
        <v>54119.817500000026</v>
      </c>
    </row>
    <row r="82" spans="4:13" ht="15" thickBot="1" x14ac:dyDescent="0.4">
      <c r="G82" s="376">
        <f t="shared" si="20"/>
        <v>54380.704999999987</v>
      </c>
      <c r="M82" s="367">
        <f t="shared" si="22"/>
        <v>54745.947500000024</v>
      </c>
    </row>
  </sheetData>
  <mergeCells count="26">
    <mergeCell ref="J58:K58"/>
    <mergeCell ref="J37:K37"/>
    <mergeCell ref="J44:K44"/>
    <mergeCell ref="J51:K51"/>
    <mergeCell ref="D58:E58"/>
    <mergeCell ref="D51:E51"/>
    <mergeCell ref="D44:E44"/>
    <mergeCell ref="D61:E61"/>
    <mergeCell ref="D68:E68"/>
    <mergeCell ref="D75:E75"/>
    <mergeCell ref="J61:K61"/>
    <mergeCell ref="J59:K59"/>
    <mergeCell ref="J68:K68"/>
    <mergeCell ref="J75:K75"/>
    <mergeCell ref="D59:E59"/>
    <mergeCell ref="J6:M6"/>
    <mergeCell ref="D6:G6"/>
    <mergeCell ref="D9:E9"/>
    <mergeCell ref="D23:E23"/>
    <mergeCell ref="D37:E37"/>
    <mergeCell ref="J9:K9"/>
    <mergeCell ref="J16:K16"/>
    <mergeCell ref="J23:K23"/>
    <mergeCell ref="D16:E16"/>
    <mergeCell ref="J30:K30"/>
    <mergeCell ref="D30:E30"/>
  </mergeCells>
  <conditionalFormatting sqref="D6:M6">
    <cfRule type="cellIs" dxfId="17" priority="1" operator="equal">
      <formula>$B$4</formula>
    </cfRule>
  </conditionalFormatting>
  <printOptions horizontalCentered="1"/>
  <pageMargins left="0.7" right="0.7" top="0.75" bottom="0.75" header="0.3" footer="0.3"/>
  <pageSetup scale="58" orientation="portrait" horizontalDpi="4294967292" r:id="rId1"/>
  <headerFooter>
    <oddHeader>&amp;CF I D A R I A    C A L C U L A T O R</oddHeader>
    <oddFooter>&amp;Cwww.regulus-astrology.com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3" operator="equal" id="{1A8875D8-583B-4E17-88E3-4C3C027CDDC0}">
            <xm:f>'1. ZODIAC NATAL'!$D$39</xm:f>
            <x14:dxf>
              <fill>
                <patternFill>
                  <bgColor theme="9" tint="0.59996337778862885"/>
                </patternFill>
              </fill>
            </x14:dxf>
          </x14:cfRule>
          <x14:cfRule type="cellIs" priority="4" operator="equal" id="{57931076-BA7D-40BB-B373-E1AD529416B8}">
            <xm:f>'1. ZODIAC NATAL'!$F$39</xm:f>
            <x14:dxf>
              <fill>
                <patternFill>
                  <bgColor theme="9" tint="0.59996337778862885"/>
                </patternFill>
              </fill>
            </x14:dxf>
          </x14:cfRule>
          <xm:sqref>D5:M81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C621A51-E4A0-400C-9A59-AA49D7623687}">
          <x14:formula1>
            <xm:f>'CONTINOUS ZODIAC TABLE'!$A$2:$A$13</xm:f>
          </x14:formula1>
          <xm:sqref>Y40:Y42</xm:sqref>
        </x14:dataValidation>
        <x14:dataValidation type="list" allowBlank="1" showInputMessage="1" showErrorMessage="1" xr:uid="{F95B6BBB-086A-4A00-BFD8-8E84A5537D97}">
          <x14:formula1>
            <xm:f>'CHALDEAN ORDER'!$C$2:$C$8</xm:f>
          </x14:formula1>
          <xm:sqref>W40:W46 S3:S4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1">
    <tabColor rgb="FF00B0F0"/>
  </sheetPr>
  <dimension ref="A1:AB30"/>
  <sheetViews>
    <sheetView topLeftCell="A3" zoomScale="55" zoomScaleNormal="55" workbookViewId="0">
      <selection activeCell="P15" sqref="P15"/>
    </sheetView>
  </sheetViews>
  <sheetFormatPr defaultRowHeight="14.5" x14ac:dyDescent="0.35"/>
  <cols>
    <col min="1" max="1" width="11.7265625" bestFit="1" customWidth="1"/>
    <col min="2" max="4" width="4.1796875" customWidth="1"/>
    <col min="5" max="5" width="6.7265625" customWidth="1"/>
    <col min="6" max="6" width="11.1796875" customWidth="1"/>
    <col min="7" max="7" width="6.453125" customWidth="1"/>
    <col min="8" max="10" width="4.1796875" bestFit="1" customWidth="1"/>
    <col min="11" max="11" width="7.453125" customWidth="1"/>
    <col min="12" max="15" width="4.1796875" bestFit="1" customWidth="1"/>
    <col min="16" max="16" width="5.81640625" customWidth="1"/>
    <col min="17" max="17" width="13.54296875" customWidth="1"/>
    <col min="18" max="18" width="12.1796875" hidden="1" customWidth="1"/>
    <col min="19" max="20" width="12.7265625" customWidth="1"/>
    <col min="21" max="22" width="15.1796875" customWidth="1"/>
    <col min="23" max="23" width="16.453125" customWidth="1"/>
    <col min="25" max="25" width="13.1796875" bestFit="1" customWidth="1"/>
    <col min="27" max="27" width="8.7265625" style="48" customWidth="1"/>
    <col min="28" max="28" width="11.54296875" style="48" customWidth="1"/>
  </cols>
  <sheetData>
    <row r="1" spans="1:28" hidden="1" x14ac:dyDescent="0.35"/>
    <row r="2" spans="1:28" hidden="1" x14ac:dyDescent="0.35">
      <c r="AA2" s="48" t="s">
        <v>33</v>
      </c>
    </row>
    <row r="3" spans="1:28" s="55" customFormat="1" ht="29.5" thickBot="1" x14ac:dyDescent="0.4">
      <c r="B3" s="503" t="s">
        <v>261</v>
      </c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253" t="s">
        <v>260</v>
      </c>
      <c r="R3" s="413" t="s">
        <v>402</v>
      </c>
      <c r="S3" s="413" t="s">
        <v>398</v>
      </c>
      <c r="T3" s="151" t="s">
        <v>403</v>
      </c>
      <c r="AA3" s="249"/>
      <c r="AB3" s="249"/>
    </row>
    <row r="4" spans="1:28" ht="19" thickBot="1" x14ac:dyDescent="0.5">
      <c r="A4" s="4"/>
      <c r="B4" s="410">
        <v>1</v>
      </c>
      <c r="C4" s="411">
        <f t="shared" ref="C4:P4" si="0">B10+1</f>
        <v>8</v>
      </c>
      <c r="D4" s="411">
        <f t="shared" si="0"/>
        <v>15</v>
      </c>
      <c r="E4" s="411">
        <f t="shared" si="0"/>
        <v>22</v>
      </c>
      <c r="F4" s="411">
        <f t="shared" si="0"/>
        <v>29</v>
      </c>
      <c r="G4" s="411">
        <f t="shared" si="0"/>
        <v>36</v>
      </c>
      <c r="H4" s="411">
        <f t="shared" si="0"/>
        <v>43</v>
      </c>
      <c r="I4" s="411">
        <f t="shared" si="0"/>
        <v>50</v>
      </c>
      <c r="J4" s="411">
        <f t="shared" si="0"/>
        <v>57</v>
      </c>
      <c r="K4" s="411">
        <f t="shared" si="0"/>
        <v>64</v>
      </c>
      <c r="L4" s="411">
        <f t="shared" si="0"/>
        <v>71</v>
      </c>
      <c r="M4" s="411">
        <f t="shared" si="0"/>
        <v>78</v>
      </c>
      <c r="N4" s="411">
        <f t="shared" si="0"/>
        <v>85</v>
      </c>
      <c r="O4" s="411">
        <f t="shared" si="0"/>
        <v>92</v>
      </c>
      <c r="P4" s="411">
        <f t="shared" si="0"/>
        <v>99</v>
      </c>
      <c r="Q4" s="418" t="s">
        <v>117</v>
      </c>
      <c r="R4" s="400" t="str">
        <f>IF(Q4=$F$13,"YES","")</f>
        <v/>
      </c>
      <c r="S4" s="420" t="str">
        <f t="shared" ref="S4:S10" si="1">IF(COUNTIF(B4:P4, $F$15)&gt;0, "NOW", "")</f>
        <v/>
      </c>
      <c r="T4" s="400" t="str">
        <f>IF(AND(R4="YES",S4="NOW"),"YES","")</f>
        <v/>
      </c>
      <c r="U4" s="505" t="s">
        <v>263</v>
      </c>
      <c r="V4" s="506"/>
      <c r="W4" s="506"/>
      <c r="AA4" s="48" t="s">
        <v>34</v>
      </c>
      <c r="AB4" s="48" t="s">
        <v>36</v>
      </c>
    </row>
    <row r="5" spans="1:28" ht="18.5" x14ac:dyDescent="0.45">
      <c r="B5" s="407">
        <v>2</v>
      </c>
      <c r="C5" s="407">
        <f t="shared" ref="C5:P10" si="2">C4+1</f>
        <v>9</v>
      </c>
      <c r="D5" s="407">
        <f t="shared" si="2"/>
        <v>16</v>
      </c>
      <c r="E5" s="407">
        <f t="shared" si="2"/>
        <v>23</v>
      </c>
      <c r="F5" s="407">
        <f t="shared" si="2"/>
        <v>30</v>
      </c>
      <c r="G5" s="407">
        <f t="shared" si="2"/>
        <v>37</v>
      </c>
      <c r="H5" s="407">
        <f t="shared" si="2"/>
        <v>44</v>
      </c>
      <c r="I5" s="407">
        <f t="shared" si="2"/>
        <v>51</v>
      </c>
      <c r="J5" s="407">
        <f t="shared" si="2"/>
        <v>58</v>
      </c>
      <c r="K5" s="407">
        <f t="shared" si="2"/>
        <v>65</v>
      </c>
      <c r="L5" s="407">
        <f t="shared" si="2"/>
        <v>72</v>
      </c>
      <c r="M5" s="407">
        <f t="shared" si="2"/>
        <v>79</v>
      </c>
      <c r="N5" s="407">
        <f t="shared" si="2"/>
        <v>86</v>
      </c>
      <c r="O5" s="407">
        <f t="shared" si="2"/>
        <v>93</v>
      </c>
      <c r="P5" s="407">
        <f t="shared" si="2"/>
        <v>100</v>
      </c>
      <c r="Q5" s="408" t="str" cm="1">
        <f t="array" ref="Q5">INDEX('CHALDEAN ORDER'!C:C, MATCH(Q4,'CHALDEAN ORDER'!C:C,0)+1)</f>
        <v>MERCURY</v>
      </c>
      <c r="R5" s="400" t="str">
        <f t="shared" ref="R5:R10" si="3">IF(Q5=$F$13,"YES","")</f>
        <v/>
      </c>
      <c r="S5" s="420" t="str">
        <f t="shared" si="1"/>
        <v/>
      </c>
      <c r="T5" s="400" t="str">
        <f t="shared" ref="T5:T10" si="4">IF(AND(R5="YES",S5="NOW"),"YES","")</f>
        <v/>
      </c>
      <c r="AA5" s="48">
        <v>1</v>
      </c>
      <c r="AB5" s="48" t="s">
        <v>37</v>
      </c>
    </row>
    <row r="6" spans="1:28" ht="19" thickBot="1" x14ac:dyDescent="0.5">
      <c r="B6" s="409">
        <v>3</v>
      </c>
      <c r="C6" s="409">
        <f t="shared" si="2"/>
        <v>10</v>
      </c>
      <c r="D6" s="409">
        <f t="shared" si="2"/>
        <v>17</v>
      </c>
      <c r="E6" s="409">
        <f t="shared" si="2"/>
        <v>24</v>
      </c>
      <c r="F6" s="409">
        <f t="shared" si="2"/>
        <v>31</v>
      </c>
      <c r="G6" s="409">
        <f t="shared" si="2"/>
        <v>38</v>
      </c>
      <c r="H6" s="409">
        <f t="shared" si="2"/>
        <v>45</v>
      </c>
      <c r="I6" s="409">
        <f t="shared" si="2"/>
        <v>52</v>
      </c>
      <c r="J6" s="409">
        <f t="shared" si="2"/>
        <v>59</v>
      </c>
      <c r="K6" s="409">
        <f t="shared" si="2"/>
        <v>66</v>
      </c>
      <c r="L6" s="409">
        <f t="shared" si="2"/>
        <v>73</v>
      </c>
      <c r="M6" s="409">
        <f t="shared" si="2"/>
        <v>80</v>
      </c>
      <c r="N6" s="409">
        <f t="shared" si="2"/>
        <v>87</v>
      </c>
      <c r="O6" s="409">
        <f t="shared" si="2"/>
        <v>94</v>
      </c>
      <c r="P6" s="409">
        <f t="shared" si="2"/>
        <v>101</v>
      </c>
      <c r="Q6" s="285" t="str" cm="1">
        <f t="array" ref="Q6">INDEX('CHALDEAN ORDER'!C:C, MATCH(Q5,'CHALDEAN ORDER'!C:C,0)+1)</f>
        <v>MOON</v>
      </c>
      <c r="R6" s="400" t="str">
        <f t="shared" si="3"/>
        <v/>
      </c>
      <c r="S6" s="420" t="str">
        <f t="shared" si="1"/>
        <v>NOW</v>
      </c>
      <c r="T6" s="400" t="str">
        <f t="shared" si="4"/>
        <v/>
      </c>
      <c r="AA6" s="48">
        <v>8</v>
      </c>
      <c r="AB6" s="48" t="s">
        <v>37</v>
      </c>
    </row>
    <row r="7" spans="1:28" ht="19" thickBot="1" x14ac:dyDescent="0.5">
      <c r="A7" s="4"/>
      <c r="B7" s="410">
        <v>4</v>
      </c>
      <c r="C7" s="411">
        <f t="shared" si="2"/>
        <v>11</v>
      </c>
      <c r="D7" s="411">
        <f t="shared" si="2"/>
        <v>18</v>
      </c>
      <c r="E7" s="411">
        <f t="shared" si="2"/>
        <v>25</v>
      </c>
      <c r="F7" s="411">
        <f t="shared" si="2"/>
        <v>32</v>
      </c>
      <c r="G7" s="411">
        <f t="shared" si="2"/>
        <v>39</v>
      </c>
      <c r="H7" s="411">
        <f t="shared" si="2"/>
        <v>46</v>
      </c>
      <c r="I7" s="411">
        <f t="shared" si="2"/>
        <v>53</v>
      </c>
      <c r="J7" s="411">
        <f t="shared" si="2"/>
        <v>60</v>
      </c>
      <c r="K7" s="411">
        <f t="shared" si="2"/>
        <v>67</v>
      </c>
      <c r="L7" s="411">
        <f t="shared" si="2"/>
        <v>74</v>
      </c>
      <c r="M7" s="411">
        <f t="shared" si="2"/>
        <v>81</v>
      </c>
      <c r="N7" s="411">
        <f t="shared" si="2"/>
        <v>88</v>
      </c>
      <c r="O7" s="411">
        <f t="shared" si="2"/>
        <v>95</v>
      </c>
      <c r="P7" s="411">
        <f t="shared" si="2"/>
        <v>102</v>
      </c>
      <c r="Q7" s="412" t="str" cm="1">
        <f t="array" ref="Q7">INDEX('CHALDEAN ORDER'!C:C, MATCH(Q6,'CHALDEAN ORDER'!C:C,0)+1)</f>
        <v>SATURN</v>
      </c>
      <c r="R7" s="400" t="str">
        <f t="shared" si="3"/>
        <v/>
      </c>
      <c r="S7" s="420" t="str">
        <f>IF(COUNTIF(B7:P7, $F$15)&gt;0, "NOW", "")</f>
        <v/>
      </c>
      <c r="T7" s="400" t="str">
        <f t="shared" si="4"/>
        <v/>
      </c>
      <c r="AA7" s="48">
        <v>15</v>
      </c>
      <c r="AB7" s="48" t="s">
        <v>37</v>
      </c>
    </row>
    <row r="8" spans="1:28" ht="18.5" x14ac:dyDescent="0.45">
      <c r="B8" s="407">
        <v>5</v>
      </c>
      <c r="C8" s="407">
        <f t="shared" si="2"/>
        <v>12</v>
      </c>
      <c r="D8" s="407">
        <f t="shared" si="2"/>
        <v>19</v>
      </c>
      <c r="E8" s="407">
        <f t="shared" si="2"/>
        <v>26</v>
      </c>
      <c r="F8" s="407">
        <f t="shared" si="2"/>
        <v>33</v>
      </c>
      <c r="G8" s="407">
        <f t="shared" si="2"/>
        <v>40</v>
      </c>
      <c r="H8" s="407">
        <f t="shared" si="2"/>
        <v>47</v>
      </c>
      <c r="I8" s="407">
        <f t="shared" si="2"/>
        <v>54</v>
      </c>
      <c r="J8" s="407">
        <f t="shared" si="2"/>
        <v>61</v>
      </c>
      <c r="K8" s="407">
        <f t="shared" si="2"/>
        <v>68</v>
      </c>
      <c r="L8" s="407">
        <f t="shared" si="2"/>
        <v>75</v>
      </c>
      <c r="M8" s="407">
        <f t="shared" si="2"/>
        <v>82</v>
      </c>
      <c r="N8" s="407">
        <f t="shared" si="2"/>
        <v>89</v>
      </c>
      <c r="O8" s="407">
        <f t="shared" si="2"/>
        <v>96</v>
      </c>
      <c r="P8" s="407">
        <f t="shared" si="2"/>
        <v>103</v>
      </c>
      <c r="Q8" s="408" t="str" cm="1">
        <f t="array" ref="Q8">INDEX('CHALDEAN ORDER'!C:C, MATCH(Q7,'CHALDEAN ORDER'!C:C,0)+1)</f>
        <v>JUPITER</v>
      </c>
      <c r="R8" s="400" t="str">
        <f t="shared" si="3"/>
        <v/>
      </c>
      <c r="S8" s="420" t="str">
        <f t="shared" si="1"/>
        <v/>
      </c>
      <c r="T8" s="400" t="str">
        <f t="shared" si="4"/>
        <v/>
      </c>
      <c r="AA8" s="48">
        <v>22</v>
      </c>
      <c r="AB8" s="48" t="s">
        <v>37</v>
      </c>
    </row>
    <row r="9" spans="1:28" ht="18.5" x14ac:dyDescent="0.45">
      <c r="B9" s="57">
        <v>6</v>
      </c>
      <c r="C9" s="57">
        <f t="shared" si="2"/>
        <v>13</v>
      </c>
      <c r="D9" s="57">
        <f t="shared" si="2"/>
        <v>20</v>
      </c>
      <c r="E9" s="57">
        <f t="shared" si="2"/>
        <v>27</v>
      </c>
      <c r="F9" s="57">
        <f t="shared" si="2"/>
        <v>34</v>
      </c>
      <c r="G9" s="57">
        <f t="shared" si="2"/>
        <v>41</v>
      </c>
      <c r="H9" s="57">
        <f t="shared" si="2"/>
        <v>48</v>
      </c>
      <c r="I9" s="57">
        <f t="shared" si="2"/>
        <v>55</v>
      </c>
      <c r="J9" s="57">
        <f t="shared" si="2"/>
        <v>62</v>
      </c>
      <c r="K9" s="57">
        <f t="shared" si="2"/>
        <v>69</v>
      </c>
      <c r="L9" s="57">
        <f t="shared" si="2"/>
        <v>76</v>
      </c>
      <c r="M9" s="57">
        <f t="shared" si="2"/>
        <v>83</v>
      </c>
      <c r="N9" s="57">
        <f t="shared" si="2"/>
        <v>90</v>
      </c>
      <c r="O9" s="57">
        <f t="shared" si="2"/>
        <v>97</v>
      </c>
      <c r="P9" s="57">
        <f t="shared" si="2"/>
        <v>104</v>
      </c>
      <c r="Q9" s="66" t="str" cm="1">
        <f t="array" ref="Q9">INDEX('CHALDEAN ORDER'!C:C, MATCH(Q8,'CHALDEAN ORDER'!C:C,0)+1)</f>
        <v>MARS</v>
      </c>
      <c r="R9" s="400" t="str">
        <f t="shared" si="3"/>
        <v>YES</v>
      </c>
      <c r="S9" s="420" t="str">
        <f t="shared" si="1"/>
        <v/>
      </c>
      <c r="T9" s="400" t="str">
        <f t="shared" si="4"/>
        <v/>
      </c>
      <c r="AA9" s="48">
        <v>29</v>
      </c>
      <c r="AB9" s="48" t="s">
        <v>37</v>
      </c>
    </row>
    <row r="10" spans="1:28" ht="18.5" x14ac:dyDescent="0.45">
      <c r="B10" s="150">
        <v>7</v>
      </c>
      <c r="C10" s="150">
        <f t="shared" si="2"/>
        <v>14</v>
      </c>
      <c r="D10" s="150">
        <f t="shared" si="2"/>
        <v>21</v>
      </c>
      <c r="E10" s="150">
        <f t="shared" si="2"/>
        <v>28</v>
      </c>
      <c r="F10" s="150">
        <f t="shared" si="2"/>
        <v>35</v>
      </c>
      <c r="G10" s="150">
        <f t="shared" si="2"/>
        <v>42</v>
      </c>
      <c r="H10" s="150">
        <f t="shared" si="2"/>
        <v>49</v>
      </c>
      <c r="I10" s="150">
        <f t="shared" si="2"/>
        <v>56</v>
      </c>
      <c r="J10" s="150">
        <f t="shared" si="2"/>
        <v>63</v>
      </c>
      <c r="K10" s="150">
        <f t="shared" si="2"/>
        <v>70</v>
      </c>
      <c r="L10" s="150">
        <f t="shared" si="2"/>
        <v>77</v>
      </c>
      <c r="M10" s="150">
        <f t="shared" si="2"/>
        <v>84</v>
      </c>
      <c r="N10" s="150">
        <f t="shared" si="2"/>
        <v>91</v>
      </c>
      <c r="O10" s="150">
        <f t="shared" si="2"/>
        <v>98</v>
      </c>
      <c r="P10" s="150">
        <f t="shared" si="2"/>
        <v>105</v>
      </c>
      <c r="Q10" s="66" t="str" cm="1">
        <f t="array" ref="Q10">INDEX('CHALDEAN ORDER'!C:C, MATCH(Q9,'CHALDEAN ORDER'!C:C,0)+1)</f>
        <v>SUN</v>
      </c>
      <c r="R10" s="400" t="str">
        <f t="shared" si="3"/>
        <v/>
      </c>
      <c r="S10" s="420" t="str">
        <f t="shared" si="1"/>
        <v/>
      </c>
      <c r="T10" s="400" t="str">
        <f t="shared" si="4"/>
        <v/>
      </c>
      <c r="AA10" s="48">
        <v>36</v>
      </c>
      <c r="AB10" s="48" t="s">
        <v>37</v>
      </c>
    </row>
    <row r="11" spans="1:28" hidden="1" x14ac:dyDescent="0.35">
      <c r="U11" t="e">
        <f>#REF!&amp; " &amp; " &amp;#REF!</f>
        <v>#REF!</v>
      </c>
      <c r="AA11" s="48">
        <v>43</v>
      </c>
      <c r="AB11" s="48" t="s">
        <v>37</v>
      </c>
    </row>
    <row r="12" spans="1:28" hidden="1" x14ac:dyDescent="0.35">
      <c r="U12" t="e">
        <f>#REF!</f>
        <v>#REF!</v>
      </c>
      <c r="AA12" s="48">
        <v>50</v>
      </c>
      <c r="AB12" s="48" t="s">
        <v>37</v>
      </c>
    </row>
    <row r="13" spans="1:28" ht="30" customHeight="1" x14ac:dyDescent="0.35">
      <c r="B13" s="504" t="s">
        <v>397</v>
      </c>
      <c r="C13" s="504"/>
      <c r="D13" s="504"/>
      <c r="E13" s="504"/>
      <c r="F13" s="91" t="s">
        <v>120</v>
      </c>
      <c r="G13" s="54"/>
      <c r="U13" s="502" t="s">
        <v>262</v>
      </c>
      <c r="V13" s="502"/>
      <c r="AA13" s="48">
        <v>71</v>
      </c>
      <c r="AB13" s="48" t="s">
        <v>37</v>
      </c>
    </row>
    <row r="14" spans="1:28" ht="21" x14ac:dyDescent="0.35">
      <c r="B14" s="504" t="s">
        <v>38</v>
      </c>
      <c r="C14" s="504"/>
      <c r="D14" s="504"/>
      <c r="E14" s="504"/>
      <c r="F14" s="90" t="str">
        <f>'2. PROFECTION YEARLY &amp; MONTHLY'!I4</f>
        <v>MERCURY</v>
      </c>
      <c r="G14" s="54"/>
      <c r="L14" s="417"/>
      <c r="M14" s="417"/>
      <c r="N14" s="417"/>
      <c r="O14" s="417"/>
      <c r="AA14" s="48">
        <v>78</v>
      </c>
      <c r="AB14" s="48" t="s">
        <v>37</v>
      </c>
    </row>
    <row r="15" spans="1:28" ht="15.5" x14ac:dyDescent="0.35">
      <c r="B15" s="501" t="s">
        <v>393</v>
      </c>
      <c r="C15" s="501"/>
      <c r="D15" s="501"/>
      <c r="E15" s="501"/>
      <c r="F15" s="419">
        <f>'1. FIRDARIA CALCULATOR'!B5</f>
        <v>45</v>
      </c>
      <c r="G15" s="55"/>
      <c r="L15" s="417"/>
      <c r="M15" s="417"/>
      <c r="N15" s="417"/>
      <c r="O15" s="417"/>
      <c r="AA15" s="48">
        <v>85</v>
      </c>
      <c r="AB15" s="48" t="s">
        <v>37</v>
      </c>
    </row>
    <row r="16" spans="1:28" ht="28" customHeight="1" x14ac:dyDescent="0.35">
      <c r="B16" s="504" t="s">
        <v>400</v>
      </c>
      <c r="C16" s="504"/>
      <c r="D16" s="504"/>
      <c r="E16" s="504"/>
      <c r="F16" s="507" t="str">
        <f>IF(S4="NOW","CHECK AGAIN IN SOLAR REVOLUTION","NO")</f>
        <v>NO</v>
      </c>
      <c r="G16" s="507"/>
      <c r="H16" s="507"/>
      <c r="I16" s="507"/>
      <c r="J16" s="507"/>
      <c r="L16" s="417"/>
      <c r="M16" s="417"/>
      <c r="N16" s="417"/>
      <c r="O16" s="417"/>
      <c r="AA16" s="48">
        <v>92</v>
      </c>
      <c r="AB16" s="48" t="s">
        <v>37</v>
      </c>
    </row>
    <row r="17" spans="2:28" ht="32.15" customHeight="1" x14ac:dyDescent="0.35">
      <c r="B17" s="504" t="s">
        <v>399</v>
      </c>
      <c r="C17" s="504"/>
      <c r="D17" s="504"/>
      <c r="E17" s="504"/>
      <c r="F17" s="507" t="str">
        <f>IF(S7="NOW","CHECK AGAIN IN SOLAR REVOLUTION","NO")</f>
        <v>NO</v>
      </c>
      <c r="G17" s="507"/>
      <c r="H17" s="507"/>
      <c r="I17" s="507"/>
      <c r="J17" s="507"/>
      <c r="L17" s="417"/>
      <c r="M17" s="417"/>
      <c r="N17" s="417"/>
      <c r="O17" s="417"/>
    </row>
    <row r="18" spans="2:28" ht="25.5" customHeight="1" x14ac:dyDescent="0.35">
      <c r="B18" s="501" t="s">
        <v>401</v>
      </c>
      <c r="C18" s="501"/>
      <c r="D18" s="501"/>
      <c r="E18" s="501"/>
      <c r="F18" s="422" t="str">
        <f>IF(INDEX($Q$4:$Q$10,MATCH("NOW",$S$4:$S$10,0))=F14,"YES","NO")</f>
        <v>NO</v>
      </c>
      <c r="AA18" s="48">
        <v>99</v>
      </c>
      <c r="AB18" s="48" t="s">
        <v>37</v>
      </c>
    </row>
    <row r="23" spans="2:28" x14ac:dyDescent="0.35">
      <c r="AA23"/>
      <c r="AB23"/>
    </row>
    <row r="24" spans="2:28" x14ac:dyDescent="0.35">
      <c r="AA24"/>
      <c r="AB24"/>
    </row>
    <row r="25" spans="2:28" x14ac:dyDescent="0.35">
      <c r="AA25"/>
      <c r="AB25"/>
    </row>
    <row r="26" spans="2:28" x14ac:dyDescent="0.35">
      <c r="AA26"/>
      <c r="AB26"/>
    </row>
    <row r="27" spans="2:28" x14ac:dyDescent="0.35">
      <c r="B27" s="35"/>
      <c r="AA27"/>
      <c r="AB27"/>
    </row>
    <row r="28" spans="2:28" x14ac:dyDescent="0.35">
      <c r="AA28"/>
      <c r="AB28"/>
    </row>
    <row r="29" spans="2:28" x14ac:dyDescent="0.35">
      <c r="AA29"/>
      <c r="AB29"/>
    </row>
    <row r="30" spans="2:28" x14ac:dyDescent="0.35">
      <c r="AA30"/>
      <c r="AB30"/>
    </row>
  </sheetData>
  <mergeCells count="11">
    <mergeCell ref="B18:E18"/>
    <mergeCell ref="U13:V13"/>
    <mergeCell ref="B3:P3"/>
    <mergeCell ref="B17:E17"/>
    <mergeCell ref="B15:E15"/>
    <mergeCell ref="B13:E13"/>
    <mergeCell ref="B14:E14"/>
    <mergeCell ref="B16:E16"/>
    <mergeCell ref="U4:W4"/>
    <mergeCell ref="F16:J16"/>
    <mergeCell ref="F17:J17"/>
  </mergeCells>
  <conditionalFormatting sqref="F16:F17">
    <cfRule type="containsText" dxfId="16" priority="8" operator="containsText" text="CHECK AGAIN IN SOLAR REVOLUTION">
      <formula>NOT(ISERROR(SEARCH("CHECK AGAIN IN SOLAR REVOLUTION",F16)))</formula>
    </cfRule>
  </conditionalFormatting>
  <conditionalFormatting sqref="F18">
    <cfRule type="containsText" dxfId="15" priority="1" operator="containsText" text="YES">
      <formula>NOT(ISERROR(SEARCH("YES",F18)))</formula>
    </cfRule>
  </conditionalFormatting>
  <conditionalFormatting sqref="F16:J17">
    <cfRule type="containsText" dxfId="14" priority="7" operator="containsText" text="NO">
      <formula>NOT(ISERROR(SEARCH("NO",F16)))</formula>
    </cfRule>
  </conditionalFormatting>
  <conditionalFormatting sqref="R5:R10">
    <cfRule type="containsText" dxfId="13" priority="4" operator="containsText" text="YES">
      <formula>NOT(ISERROR(SEARCH("YES",R5)))</formula>
    </cfRule>
  </conditionalFormatting>
  <conditionalFormatting sqref="S4:T10">
    <cfRule type="containsText" dxfId="12" priority="3" operator="containsText" text="NOW">
      <formula>NOT(ISERROR(SEARCH("NOW",S4)))</formula>
    </cfRule>
  </conditionalFormatting>
  <hyperlinks>
    <hyperlink ref="U4" r:id="rId1" xr:uid="{A58BA580-08C7-4756-9FB0-D4263A5C21A9}"/>
    <hyperlink ref="U13" r:id="rId2" xr:uid="{1A9055AB-F484-41CF-8F6E-25A62B1DAAE5}"/>
  </hyperlinks>
  <pageMargins left="0.7" right="0.7" top="0.75" bottom="0.75" header="0.3" footer="0.3"/>
  <pageSetup paperSize="9" orientation="portrait" r:id="rId3"/>
  <drawing r:id="rId4"/>
  <legacyDrawing r:id="rId5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A8A8E2D-9D58-40CF-BBD9-8DFAEFC3205E}">
          <x14:formula1>
            <xm:f>'CHALDEAN ORDER'!$C$2:$C$8</xm:f>
          </x14:formula1>
          <xm:sqref>F13 Q4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3">
    <tabColor rgb="FF00B0F0"/>
  </sheetPr>
  <dimension ref="A1:AL86"/>
  <sheetViews>
    <sheetView zoomScale="55" zoomScaleNormal="55" workbookViewId="0">
      <pane ySplit="5" topLeftCell="A42" activePane="bottomLeft" state="frozen"/>
      <selection pane="bottomLeft" activeCell="S46" sqref="S46:W46"/>
    </sheetView>
  </sheetViews>
  <sheetFormatPr defaultRowHeight="14.5" x14ac:dyDescent="0.35"/>
  <cols>
    <col min="8" max="8" width="22" customWidth="1"/>
    <col min="9" max="9" width="11.7265625" customWidth="1"/>
    <col min="10" max="10" width="6.54296875" bestFit="1" customWidth="1"/>
    <col min="11" max="11" width="9.7265625" customWidth="1"/>
    <col min="12" max="12" width="20.1796875" customWidth="1"/>
    <col min="13" max="13" width="12.54296875" customWidth="1"/>
    <col min="14" max="14" width="10.54296875" customWidth="1"/>
    <col min="15" max="15" width="12.453125" bestFit="1" customWidth="1"/>
    <col min="16" max="16" width="12.1796875" customWidth="1"/>
    <col min="17" max="17" width="11.81640625" customWidth="1"/>
    <col min="18" max="18" width="12.26953125" customWidth="1"/>
    <col min="19" max="19" width="19.453125" customWidth="1"/>
    <col min="20" max="20" width="12.81640625" bestFit="1" customWidth="1"/>
    <col min="21" max="22" width="15.81640625" customWidth="1"/>
    <col min="23" max="23" width="10.1796875" customWidth="1"/>
    <col min="24" max="24" width="9.54296875" bestFit="1" customWidth="1"/>
    <col min="25" max="25" width="11.54296875" customWidth="1"/>
    <col min="26" max="26" width="11.1796875" customWidth="1"/>
    <col min="27" max="27" width="12.81640625" customWidth="1"/>
    <col min="28" max="28" width="18.81640625" customWidth="1"/>
    <col min="29" max="29" width="10" customWidth="1"/>
    <col min="30" max="30" width="11.7265625" customWidth="1"/>
    <col min="31" max="31" width="9.453125" customWidth="1"/>
    <col min="32" max="32" width="19.7265625" bestFit="1" customWidth="1"/>
    <col min="33" max="33" width="34.1796875" customWidth="1"/>
    <col min="34" max="34" width="38.54296875" bestFit="1" customWidth="1"/>
    <col min="35" max="35" width="40.453125" customWidth="1"/>
    <col min="36" max="36" width="19.453125" bestFit="1" customWidth="1"/>
    <col min="37" max="37" width="18.453125" bestFit="1" customWidth="1"/>
    <col min="38" max="38" width="18.7265625" bestFit="1" customWidth="1"/>
  </cols>
  <sheetData>
    <row r="1" spans="1:38" ht="29" x14ac:dyDescent="0.35">
      <c r="A1" s="552" t="s">
        <v>317</v>
      </c>
      <c r="B1" s="552"/>
      <c r="C1" s="552"/>
      <c r="I1" s="203" t="s">
        <v>91</v>
      </c>
      <c r="J1" s="203" t="s">
        <v>25</v>
      </c>
      <c r="K1" s="565" t="s">
        <v>89</v>
      </c>
      <c r="L1" s="565"/>
      <c r="AK1" t="s">
        <v>152</v>
      </c>
      <c r="AL1" t="s">
        <v>152</v>
      </c>
    </row>
    <row r="2" spans="1:38" s="19" customFormat="1" ht="29" x14ac:dyDescent="0.35">
      <c r="A2" s="552"/>
      <c r="B2" s="552"/>
      <c r="C2" s="552"/>
      <c r="H2" s="413" t="s">
        <v>90</v>
      </c>
      <c r="I2" s="63"/>
      <c r="J2" s="63"/>
      <c r="K2" s="266" t="s">
        <v>92</v>
      </c>
      <c r="L2" s="266" t="s">
        <v>93</v>
      </c>
      <c r="O2" s="508"/>
      <c r="P2" s="508"/>
      <c r="AD2" s="19" t="s">
        <v>94</v>
      </c>
    </row>
    <row r="3" spans="1:38" ht="18.5" x14ac:dyDescent="0.45">
      <c r="A3" s="4"/>
      <c r="H3" s="11" t="s">
        <v>26</v>
      </c>
      <c r="I3" s="73" t="str">
        <f>'PROFECTION CALCULATION '!G4</f>
        <v>VIRGO</v>
      </c>
      <c r="J3" s="73">
        <f>INDEX('1. ZODIAC NATAL'!$A$6:$A$17,MATCH('2. PROFECTION YEARLY &amp; MONTHLY'!I3,'1. ZODIAC NATAL'!$B$6:$B$17,0))</f>
        <v>10</v>
      </c>
      <c r="K3" s="267"/>
      <c r="L3" s="267"/>
      <c r="N3" s="4"/>
    </row>
    <row r="4" spans="1:38" ht="15.5" x14ac:dyDescent="0.35">
      <c r="H4" s="4" t="s">
        <v>95</v>
      </c>
      <c r="I4" s="66" t="str">
        <f>VLOOKUP(I3,'ZODIAC LORD and ATRIBUTES'!A:C,3,FALSE)</f>
        <v>MERCURY</v>
      </c>
      <c r="J4" s="50"/>
      <c r="K4" s="267" t="e">
        <f>'1. LORD OF THE TURN'!#REF!</f>
        <v>#REF!</v>
      </c>
      <c r="L4" s="267" t="e">
        <f>'1. LORD OF THE TURN'!#REF!</f>
        <v>#REF!</v>
      </c>
    </row>
    <row r="5" spans="1:38" ht="15.5" x14ac:dyDescent="0.35">
      <c r="H5" s="4"/>
      <c r="I5" s="9"/>
      <c r="J5" s="50"/>
      <c r="K5" s="267" t="e">
        <f>K4=I4</f>
        <v>#REF!</v>
      </c>
      <c r="L5" s="267" t="e">
        <f>L4=I4</f>
        <v>#REF!</v>
      </c>
      <c r="M5" s="498"/>
      <c r="N5" s="498"/>
    </row>
    <row r="22" spans="12:30" ht="15" thickBot="1" x14ac:dyDescent="0.4"/>
    <row r="23" spans="12:30" ht="19" thickTop="1" x14ac:dyDescent="0.45">
      <c r="L23" s="178" t="s">
        <v>96</v>
      </c>
      <c r="M23" s="179"/>
      <c r="N23" s="179"/>
      <c r="O23" s="179"/>
      <c r="P23" s="179"/>
      <c r="Q23" s="179"/>
      <c r="R23" s="179"/>
      <c r="S23" s="179"/>
      <c r="T23" s="179"/>
      <c r="U23" s="179"/>
      <c r="V23" s="179"/>
      <c r="W23" s="179"/>
      <c r="X23" s="179"/>
      <c r="Y23" s="179"/>
      <c r="Z23" s="179"/>
      <c r="AA23" s="519"/>
      <c r="AB23" s="520"/>
    </row>
    <row r="24" spans="12:30" x14ac:dyDescent="0.35">
      <c r="L24" s="566" t="s">
        <v>97</v>
      </c>
      <c r="M24" s="510" t="s">
        <v>244</v>
      </c>
      <c r="N24" s="511"/>
      <c r="O24" s="511"/>
      <c r="P24" s="511"/>
      <c r="Q24" s="511"/>
      <c r="R24" s="511"/>
      <c r="S24" s="511"/>
      <c r="T24" s="511"/>
      <c r="U24" s="511"/>
      <c r="V24" s="511"/>
      <c r="W24" s="511"/>
      <c r="X24" s="511"/>
      <c r="Y24" s="511"/>
      <c r="Z24" s="511"/>
      <c r="AA24" s="511"/>
      <c r="AB24" s="521"/>
      <c r="AC24" s="42"/>
      <c r="AD24" s="42"/>
    </row>
    <row r="25" spans="12:30" x14ac:dyDescent="0.35">
      <c r="L25" s="567"/>
      <c r="M25" s="568" t="s">
        <v>98</v>
      </c>
      <c r="N25" s="545" t="s">
        <v>99</v>
      </c>
      <c r="O25" s="545" t="s">
        <v>376</v>
      </c>
      <c r="P25" s="510" t="s">
        <v>100</v>
      </c>
      <c r="Q25" s="511"/>
      <c r="R25" s="511"/>
      <c r="S25" s="511"/>
      <c r="T25" s="511"/>
      <c r="U25" s="511"/>
      <c r="V25" s="512"/>
      <c r="W25" s="509" t="s">
        <v>9</v>
      </c>
      <c r="X25" s="509"/>
      <c r="Y25" s="509" t="s">
        <v>394</v>
      </c>
      <c r="Z25" s="509"/>
      <c r="AA25" s="509" t="s">
        <v>324</v>
      </c>
      <c r="AB25" s="509"/>
      <c r="AC25" s="42"/>
      <c r="AD25" s="42"/>
    </row>
    <row r="26" spans="12:30" ht="15" thickBot="1" x14ac:dyDescent="0.4">
      <c r="L26" s="567"/>
      <c r="M26" s="546"/>
      <c r="N26" s="503"/>
      <c r="O26" s="546"/>
      <c r="P26" s="438">
        <v>1</v>
      </c>
      <c r="Q26" s="344">
        <v>2</v>
      </c>
      <c r="R26" s="344">
        <v>3</v>
      </c>
      <c r="S26" s="344">
        <v>4</v>
      </c>
      <c r="T26" s="344">
        <v>5</v>
      </c>
      <c r="U26" s="344">
        <v>6</v>
      </c>
      <c r="V26" s="439">
        <v>7</v>
      </c>
      <c r="W26" s="183" t="s">
        <v>9</v>
      </c>
      <c r="X26" s="183" t="s">
        <v>12</v>
      </c>
      <c r="Y26" s="401" t="s">
        <v>395</v>
      </c>
      <c r="Z26" s="401" t="s">
        <v>396</v>
      </c>
      <c r="AA26" s="509"/>
      <c r="AB26" s="509"/>
    </row>
    <row r="27" spans="12:30" s="19" customFormat="1" ht="15" thickTop="1" x14ac:dyDescent="0.35">
      <c r="L27" s="440" t="s">
        <v>101</v>
      </c>
      <c r="M27" s="441" t="str">
        <f>'PROFECTION CALCULATION '!G3</f>
        <v>LEO</v>
      </c>
      <c r="N27" s="442" t="str">
        <f>VLOOKUP(M27,'ZODIAC LORD and ATRIBUTES'!A:C,3,FALSE)</f>
        <v>SUN</v>
      </c>
      <c r="O27" s="443" t="s">
        <v>268</v>
      </c>
      <c r="P27" s="444">
        <f>INDEX('1. ZODIAC NATAL'!$D$6:$D$17,MATCH('2. PROFECTION YEARLY &amp; MONTHLY'!M27,'1. ZODIAC NATAL'!$B$6:$B$17,0))</f>
        <v>0</v>
      </c>
      <c r="Q27" s="444">
        <f>INDEX('1. ZODIAC NATAL'!$E$6:$E$17,MATCH('2. PROFECTION YEARLY &amp; MONTHLY'!M27,'1. ZODIAC NATAL'!$B$6:$B$17,0))</f>
        <v>0</v>
      </c>
      <c r="R27" s="444">
        <f>INDEX('1. ZODIAC NATAL'!$F$6:$F$17,MATCH('2. PROFECTION YEARLY &amp; MONTHLY'!M27,'1. ZODIAC NATAL'!$B$6:$B$17,0))</f>
        <v>0</v>
      </c>
      <c r="S27" s="444">
        <f>INDEX('1. ZODIAC NATAL'!$G$6:$G$17,MATCH('2. PROFECTION YEARLY &amp; MONTHLY'!M27,'1. ZODIAC NATAL'!$B$6:$B$17,0))</f>
        <v>0</v>
      </c>
      <c r="T27" s="444">
        <f>INDEX('1. ZODIAC NATAL'!$H$6:$H$17,MATCH('2. PROFECTION YEARLY &amp; MONTHLY'!M27,'1. ZODIAC NATAL'!$B$6:$B$17,0))</f>
        <v>0</v>
      </c>
      <c r="U27" s="444">
        <f>INDEX('1. ZODIAC NATAL'!$I$6:$I$17,MATCH('2. PROFECTION YEARLY &amp; MONTHLY'!M27,'1. ZODIAC NATAL'!$B$6:$B$17,0))</f>
        <v>0</v>
      </c>
      <c r="V27" s="444">
        <f>INDEX('1. ZODIAC NATAL'!$J$6:$J$17,MATCH('2. PROFECTION YEARLY &amp; MONTHLY'!M27,'1. ZODIAC NATAL'!$B$6:$B$17,0))</f>
        <v>0</v>
      </c>
      <c r="W27" s="562" t="str">
        <f>'1. FIRDARIA CALCULATOR'!S3</f>
        <v>SUN</v>
      </c>
      <c r="X27" s="532" t="str">
        <f>'1. FIRDARIA CALCULATOR'!S4</f>
        <v>MOON</v>
      </c>
      <c r="Y27" s="434" t="e">
        <f>IF(OR(
'1. LORD OF THE TURN'!#REF!='2. PROFECTION YEARLY &amp; MONTHLY'!P27,
'1. LORD OF THE TURN'!#REF!='2. PROFECTION YEARLY &amp; MONTHLY'!Q27,
'1. LORD OF THE TURN'!#REF!='2. PROFECTION YEARLY &amp; MONTHLY'!R27,
'1. LORD OF THE TURN'!#REF!='2. PROFECTION YEARLY &amp; MONTHLY'!S27,
'1. LORD OF THE TURN'!#REF!='2. PROFECTION YEARLY &amp; MONTHLY'!T27,
'1. LORD OF THE TURN'!#REF!='2. PROFECTION YEARLY &amp; MONTHLY'!U27,
'1. LORD OF THE TURN'!#REF!='2. PROFECTION YEARLY &amp; MONTHLY'!V27),"ALLIGNED","-")</f>
        <v>#REF!</v>
      </c>
      <c r="Z27" s="427" t="e">
        <f>IF(OR(
'1. LORD OF THE TURN'!#REF!='2. PROFECTION YEARLY &amp; MONTHLY'!N27,
'1. LORD OF THE TURN'!#REF!='2. PROFECTION YEARLY &amp; MONTHLY'!P27,
'1. LORD OF THE TURN'!#REF!='2. PROFECTION YEARLY &amp; MONTHLY'!Q27,
'1. LORD OF THE TURN'!#REF!='2. PROFECTION YEARLY &amp; MONTHLY'!R27,
'1. LORD OF THE TURN'!#REF!='2. PROFECTION YEARLY &amp; MONTHLY'!S27,
'1. LORD OF THE TURN'!#REF!='2. PROFECTION YEARLY &amp; MONTHLY'!T27,
'1. LORD OF THE TURN'!#REF!='2. PROFECTION YEARLY &amp; MONTHLY'!U27,
'1. LORD OF THE TURN'!#REF!='2. PROFECTION YEARLY &amp; MONTHLY'!V27),"ALLIGNED","-")</f>
        <v>#REF!</v>
      </c>
      <c r="AA27" s="513"/>
      <c r="AB27" s="514"/>
    </row>
    <row r="28" spans="12:30" s="19" customFormat="1" x14ac:dyDescent="0.35">
      <c r="L28" s="430" t="s">
        <v>103</v>
      </c>
      <c r="M28" s="102" t="str">
        <f>'PROFECTION CALCULATION '!G4</f>
        <v>VIRGO</v>
      </c>
      <c r="N28" s="100" t="str">
        <f>VLOOKUP(M28,'ZODIAC LORD and ATRIBUTES'!A:C,3,FALSE)</f>
        <v>MERCURY</v>
      </c>
      <c r="O28" s="354" t="s">
        <v>410</v>
      </c>
      <c r="P28" s="425">
        <f>INDEX('1. ZODIAC NATAL'!$D$6:$D$17,MATCH('2. PROFECTION YEARLY &amp; MONTHLY'!M28,'1. ZODIAC NATAL'!$B$6:$B$17,0))</f>
        <v>0</v>
      </c>
      <c r="Q28" s="425">
        <f>INDEX('1. ZODIAC NATAL'!$E$6:$E$17,MATCH('2. PROFECTION YEARLY &amp; MONTHLY'!M28,'1. ZODIAC NATAL'!$B$6:$B$17,0))</f>
        <v>0</v>
      </c>
      <c r="R28" s="425">
        <f>INDEX('1. ZODIAC NATAL'!$F$6:$F$17,MATCH('2. PROFECTION YEARLY &amp; MONTHLY'!M28,'1. ZODIAC NATAL'!$B$6:$B$17,0))</f>
        <v>0</v>
      </c>
      <c r="S28" s="425">
        <f>INDEX('1. ZODIAC NATAL'!$G$6:$G$17,MATCH('2. PROFECTION YEARLY &amp; MONTHLY'!M28,'1. ZODIAC NATAL'!$B$6:$B$17,0))</f>
        <v>0</v>
      </c>
      <c r="T28" s="425">
        <f>INDEX('1. ZODIAC NATAL'!$H$6:$H$17,MATCH('2. PROFECTION YEARLY &amp; MONTHLY'!M28,'1. ZODIAC NATAL'!$B$6:$B$17,0))</f>
        <v>0</v>
      </c>
      <c r="U28" s="425">
        <f>INDEX('1. ZODIAC NATAL'!$I$6:$I$17,MATCH('2. PROFECTION YEARLY &amp; MONTHLY'!M28,'1. ZODIAC NATAL'!$B$6:$B$17,0))</f>
        <v>0</v>
      </c>
      <c r="V28" s="425">
        <f>INDEX('1. ZODIAC NATAL'!$J$6:$J$17,MATCH('2. PROFECTION YEARLY &amp; MONTHLY'!M28,'1. ZODIAC NATAL'!$B$6:$B$17,0))</f>
        <v>0</v>
      </c>
      <c r="W28" s="563"/>
      <c r="X28" s="533"/>
      <c r="Y28" s="435" t="str">
        <f>IF(OR(
'1. LORD OF THE TURN'!Q4='2. PROFECTION YEARLY &amp; MONTHLY'!N28,
'1. LORD OF THE TURN'!Q4='2. PROFECTION YEARLY &amp; MONTHLY'!P28,
'1. LORD OF THE TURN'!Q4='2. PROFECTION YEARLY &amp; MONTHLY'!Q28,
'1. LORD OF THE TURN'!Q4='2. PROFECTION YEARLY &amp; MONTHLY'!R28,
'1. LORD OF THE TURN'!Q4='2. PROFECTION YEARLY &amp; MONTHLY'!S28,
'1. LORD OF THE TURN'!Q4='2. PROFECTION YEARLY &amp; MONTHLY'!T28,
'1. LORD OF THE TURN'!Q4='2. PROFECTION YEARLY &amp; MONTHLY'!U28,
'1. LORD OF THE TURN'!Q4='2. PROFECTION YEARLY &amp; MONTHLY'!V28),"ALLIGNED","-")</f>
        <v>-</v>
      </c>
      <c r="Z28" s="402" t="str">
        <f>IF(OR(
'1. LORD OF THE TURN'!F13='2. PROFECTION YEARLY &amp; MONTHLY'!N28,
'1. LORD OF THE TURN'!F13='2. PROFECTION YEARLY &amp; MONTHLY'!P28,
'1. LORD OF THE TURN'!F13='2. PROFECTION YEARLY &amp; MONTHLY'!Q28,
'1. LORD OF THE TURN'!F13='2. PROFECTION YEARLY &amp; MONTHLY'!R28,
'1. LORD OF THE TURN'!F13='2. PROFECTION YEARLY &amp; MONTHLY'!S28,
'1. LORD OF THE TURN'!F13='2. PROFECTION YEARLY &amp; MONTHLY'!T28,
'1. LORD OF THE TURN'!F13='2. PROFECTION YEARLY &amp; MONTHLY'!U28,
'1. LORD OF THE TURN'!F13='2. PROFECTION YEARLY &amp; MONTHLY'!V28),"ALLIGNED","-")</f>
        <v>-</v>
      </c>
      <c r="AA28" s="515"/>
      <c r="AB28" s="516"/>
    </row>
    <row r="29" spans="12:30" s="19" customFormat="1" x14ac:dyDescent="0.35">
      <c r="L29" s="431" t="s">
        <v>104</v>
      </c>
      <c r="M29" s="102" t="str">
        <f>'PROFECTION CALCULATION '!G5</f>
        <v>GEMINI</v>
      </c>
      <c r="N29" s="100" t="str">
        <f>VLOOKUP(M29,'ZODIAC LORD and ATRIBUTES'!A:C,3,FALSE)</f>
        <v>MERCURY</v>
      </c>
      <c r="O29" s="354" t="s">
        <v>410</v>
      </c>
      <c r="P29" s="425" t="str">
        <f>INDEX('1. ZODIAC NATAL'!$D$6:$D$17,MATCH('2. PROFECTION YEARLY &amp; MONTHLY'!M29,'1. ZODIAC NATAL'!$B$6:$B$17,0))</f>
        <v>SATURN</v>
      </c>
      <c r="Q29" s="425">
        <f>INDEX('1. ZODIAC NATAL'!$E$6:$E$17,MATCH('2. PROFECTION YEARLY &amp; MONTHLY'!M29,'1. ZODIAC NATAL'!$B$6:$B$17,0))</f>
        <v>0</v>
      </c>
      <c r="R29" s="425">
        <f>INDEX('1. ZODIAC NATAL'!$F$6:$F$17,MATCH('2. PROFECTION YEARLY &amp; MONTHLY'!M29,'1. ZODIAC NATAL'!$B$6:$B$17,0))</f>
        <v>0</v>
      </c>
      <c r="S29" s="425">
        <f>INDEX('1. ZODIAC NATAL'!$G$6:$G$17,MATCH('2. PROFECTION YEARLY &amp; MONTHLY'!M29,'1. ZODIAC NATAL'!$B$6:$B$17,0))</f>
        <v>0</v>
      </c>
      <c r="T29" s="425">
        <f>INDEX('1. ZODIAC NATAL'!$H$6:$H$17,MATCH('2. PROFECTION YEARLY &amp; MONTHLY'!M29,'1. ZODIAC NATAL'!$B$6:$B$17,0))</f>
        <v>0</v>
      </c>
      <c r="U29" s="425">
        <f>INDEX('1. ZODIAC NATAL'!$I$6:$I$17,MATCH('2. PROFECTION YEARLY &amp; MONTHLY'!M29,'1. ZODIAC NATAL'!$B$6:$B$17,0))</f>
        <v>0</v>
      </c>
      <c r="V29" s="425">
        <f>INDEX('1. ZODIAC NATAL'!$J$6:$J$17,MATCH('2. PROFECTION YEARLY &amp; MONTHLY'!M29,'1. ZODIAC NATAL'!$B$6:$B$17,0))</f>
        <v>0</v>
      </c>
      <c r="W29" s="563"/>
      <c r="X29" s="533"/>
      <c r="Y29" s="436" t="e">
        <f>IF(OR(
'1. LORD OF THE TURN'!#REF!='2. PROFECTION YEARLY &amp; MONTHLY'!N29,
'1. LORD OF THE TURN'!#REF!='2. PROFECTION YEARLY &amp; MONTHLY'!P29,
'1. LORD OF THE TURN'!#REF!='2. PROFECTION YEARLY &amp; MONTHLY'!Q29,
'1. LORD OF THE TURN'!#REF!='2. PROFECTION YEARLY &amp; MONTHLY'!R29,
'1. LORD OF THE TURN'!#REF!='2. PROFECTION YEARLY &amp; MONTHLY'!S29,
'1. LORD OF THE TURN'!#REF!='2. PROFECTION YEARLY &amp; MONTHLY'!T29,
'1. LORD OF THE TURN'!#REF!='2. PROFECTION YEARLY &amp; MONTHLY'!U29,
'1. LORD OF THE TURN'!#REF!='2. PROFECTION YEARLY &amp; MONTHLY'!V29),"ALLIGNED","-")</f>
        <v>#REF!</v>
      </c>
      <c r="Z29" s="403" t="str">
        <f>IF(OR(
'1. LORD OF THE TURN'!F14='2. PROFECTION YEARLY &amp; MONTHLY'!N29,
'1. LORD OF THE TURN'!F14='2. PROFECTION YEARLY &amp; MONTHLY'!P29,
'1. LORD OF THE TURN'!F14='2. PROFECTION YEARLY &amp; MONTHLY'!Q29,
'1. LORD OF THE TURN'!F14='2. PROFECTION YEARLY &amp; MONTHLY'!R29,
'1. LORD OF THE TURN'!F14='2. PROFECTION YEARLY &amp; MONTHLY'!S29,
'1. LORD OF THE TURN'!F14='2. PROFECTION YEARLY &amp; MONTHLY'!T29,
'1. LORD OF THE TURN'!F14='2. PROFECTION YEARLY &amp; MONTHLY'!U29,
'1. LORD OF THE TURN'!F14='2. PROFECTION YEARLY &amp; MONTHLY'!V29),"ALLIGNED","-")</f>
        <v>ALLIGNED</v>
      </c>
      <c r="AA29" s="515"/>
      <c r="AB29" s="516"/>
    </row>
    <row r="30" spans="12:30" s="19" customFormat="1" ht="15" thickBot="1" x14ac:dyDescent="0.4">
      <c r="L30" s="20" t="s">
        <v>105</v>
      </c>
      <c r="M30" s="445" t="str">
        <f>'PROFECTION CALCULATION '!G6</f>
        <v>AQUARIUS</v>
      </c>
      <c r="N30" s="101" t="str">
        <f>VLOOKUP(M30,'ZODIAC LORD and ATRIBUTES'!A:C,3,FALSE)</f>
        <v>SATURN</v>
      </c>
      <c r="O30" s="355" t="s">
        <v>268</v>
      </c>
      <c r="P30" s="426">
        <f>INDEX('1. ZODIAC NATAL'!$D$6:$D$17,MATCH('2. PROFECTION YEARLY &amp; MONTHLY'!M30,'1. ZODIAC NATAL'!$B$6:$B$17,0))</f>
        <v>0</v>
      </c>
      <c r="Q30" s="426">
        <f>INDEX('1. ZODIAC NATAL'!$E$6:$E$17,MATCH('2. PROFECTION YEARLY &amp; MONTHLY'!M30,'1. ZODIAC NATAL'!$B$6:$B$17,0))</f>
        <v>0</v>
      </c>
      <c r="R30" s="426">
        <f>INDEX('1. ZODIAC NATAL'!$F$6:$F$17,MATCH('2. PROFECTION YEARLY &amp; MONTHLY'!M30,'1. ZODIAC NATAL'!$B$6:$B$17,0))</f>
        <v>0</v>
      </c>
      <c r="S30" s="426">
        <f>INDEX('1. ZODIAC NATAL'!$G$6:$G$17,MATCH('2. PROFECTION YEARLY &amp; MONTHLY'!M30,'1. ZODIAC NATAL'!$B$6:$B$17,0))</f>
        <v>0</v>
      </c>
      <c r="T30" s="426">
        <f>INDEX('1. ZODIAC NATAL'!$H$6:$H$17,MATCH('2. PROFECTION YEARLY &amp; MONTHLY'!M30,'1. ZODIAC NATAL'!$B$6:$B$17,0))</f>
        <v>0</v>
      </c>
      <c r="U30" s="426">
        <f>INDEX('1. ZODIAC NATAL'!$I$6:$I$17,MATCH('2. PROFECTION YEARLY &amp; MONTHLY'!M30,'1. ZODIAC NATAL'!$B$6:$B$17,0))</f>
        <v>0</v>
      </c>
      <c r="V30" s="426">
        <f>INDEX('1. ZODIAC NATAL'!$J$6:$J$17,MATCH('2. PROFECTION YEARLY &amp; MONTHLY'!M30,'1. ZODIAC NATAL'!$B$6:$B$17,0))</f>
        <v>0</v>
      </c>
      <c r="W30" s="564"/>
      <c r="X30" s="534"/>
      <c r="Y30" s="437" t="str">
        <f>IF(OR(
'1. LORD OF THE TURN'!F13='2. PROFECTION YEARLY &amp; MONTHLY'!N30,
'1. LORD OF THE TURN'!F13='2. PROFECTION YEARLY &amp; MONTHLY'!P30,
'1. LORD OF THE TURN'!F13='2. PROFECTION YEARLY &amp; MONTHLY'!Q30,
'1. LORD OF THE TURN'!F13='2. PROFECTION YEARLY &amp; MONTHLY'!R30,
'1. LORD OF THE TURN'!F13='2. PROFECTION YEARLY &amp; MONTHLY'!S30,
'1. LORD OF THE TURN'!F13='2. PROFECTION YEARLY &amp; MONTHLY'!T30,
'1. LORD OF THE TURN'!F13='2. PROFECTION YEARLY &amp; MONTHLY'!U30,
'1. LORD OF THE TURN'!F13='2. PROFECTION YEARLY &amp; MONTHLY'!V30),"ALLIGNED","-")</f>
        <v>-</v>
      </c>
      <c r="Z30" s="428" t="str">
        <f>IF(OR(
'1. LORD OF THE TURN'!F15='2. PROFECTION YEARLY &amp; MONTHLY'!N30,
'1. LORD OF THE TURN'!F15='2. PROFECTION YEARLY &amp; MONTHLY'!P30,
'1. LORD OF THE TURN'!F15='2. PROFECTION YEARLY &amp; MONTHLY'!Q30,
'1. LORD OF THE TURN'!F15='2. PROFECTION YEARLY &amp; MONTHLY'!R30,
'1. LORD OF THE TURN'!F15='2. PROFECTION YEARLY &amp; MONTHLY'!S30,
'1. LORD OF THE TURN'!F15='2. PROFECTION YEARLY &amp; MONTHLY'!T30,
'1. LORD OF THE TURN'!F15='2. PROFECTION YEARLY &amp; MONTHLY'!U30,
'1. LORD OF THE TURN'!F15='2. PROFECTION YEARLY &amp; MONTHLY'!V30),"ALLIGNED","-")</f>
        <v>-</v>
      </c>
      <c r="AA30" s="517"/>
      <c r="AB30" s="518"/>
    </row>
    <row r="31" spans="12:30" ht="15.5" thickTop="1" thickBot="1" x14ac:dyDescent="0.4">
      <c r="L31" s="22"/>
      <c r="AB31" s="24"/>
    </row>
    <row r="32" spans="12:30" s="19" customFormat="1" ht="15" thickTop="1" x14ac:dyDescent="0.35">
      <c r="L32" s="177" t="s">
        <v>315</v>
      </c>
      <c r="M32" s="144" t="s">
        <v>106</v>
      </c>
      <c r="N32" s="144" t="s">
        <v>107</v>
      </c>
      <c r="O32" s="537" t="s">
        <v>108</v>
      </c>
      <c r="P32" s="537"/>
      <c r="Q32" s="538"/>
      <c r="R32" s="85"/>
      <c r="AB32" s="28"/>
    </row>
    <row r="33" spans="12:33" ht="15" customHeight="1" x14ac:dyDescent="0.35">
      <c r="L33" s="109" t="s">
        <v>10</v>
      </c>
      <c r="M33" s="66">
        <f>COUNTIF($N$27:$V$30, L33)</f>
        <v>2</v>
      </c>
      <c r="N33" s="348"/>
      <c r="O33" s="539"/>
      <c r="P33" s="539"/>
      <c r="Q33" s="540"/>
      <c r="R33" s="404"/>
      <c r="AB33" s="24"/>
    </row>
    <row r="34" spans="12:33" x14ac:dyDescent="0.35">
      <c r="L34" s="109" t="s">
        <v>13</v>
      </c>
      <c r="M34" s="66">
        <f t="shared" ref="M34:M39" si="0">COUNTIF($N$27:$V$30, L34)</f>
        <v>0</v>
      </c>
      <c r="N34" s="348"/>
      <c r="O34" s="541"/>
      <c r="P34" s="541"/>
      <c r="Q34" s="542"/>
      <c r="R34" s="404"/>
      <c r="AB34" s="24"/>
    </row>
    <row r="35" spans="12:33" x14ac:dyDescent="0.35">
      <c r="L35" s="109" t="s">
        <v>120</v>
      </c>
      <c r="M35" s="66">
        <f t="shared" si="0"/>
        <v>0</v>
      </c>
      <c r="N35" s="348"/>
      <c r="O35" s="541"/>
      <c r="P35" s="541"/>
      <c r="Q35" s="542"/>
      <c r="R35" s="404"/>
      <c r="S35" t="s">
        <v>109</v>
      </c>
      <c r="AB35" s="24"/>
    </row>
    <row r="36" spans="12:33" x14ac:dyDescent="0.35">
      <c r="L36" s="109" t="s">
        <v>59</v>
      </c>
      <c r="M36" s="66">
        <f t="shared" si="0"/>
        <v>1</v>
      </c>
      <c r="N36" s="348"/>
      <c r="O36" s="541"/>
      <c r="P36" s="541"/>
      <c r="Q36" s="542"/>
      <c r="R36" s="404"/>
      <c r="AB36" s="24"/>
    </row>
    <row r="37" spans="12:33" x14ac:dyDescent="0.35">
      <c r="L37" s="109" t="s">
        <v>117</v>
      </c>
      <c r="M37" s="66">
        <f t="shared" si="0"/>
        <v>0</v>
      </c>
      <c r="N37" s="348"/>
      <c r="O37" s="541"/>
      <c r="P37" s="541"/>
      <c r="Q37" s="542"/>
      <c r="R37" s="404"/>
      <c r="AB37" s="24"/>
    </row>
    <row r="38" spans="12:33" x14ac:dyDescent="0.35">
      <c r="L38" s="109" t="s">
        <v>56</v>
      </c>
      <c r="M38" s="66">
        <f t="shared" si="0"/>
        <v>2</v>
      </c>
      <c r="N38" s="348"/>
      <c r="O38" s="541"/>
      <c r="P38" s="541"/>
      <c r="Q38" s="542"/>
      <c r="R38" s="404"/>
      <c r="AB38" s="24"/>
    </row>
    <row r="39" spans="12:33" x14ac:dyDescent="0.35">
      <c r="L39" s="109" t="s">
        <v>35</v>
      </c>
      <c r="M39" s="66">
        <f t="shared" si="0"/>
        <v>0</v>
      </c>
      <c r="N39" s="348"/>
      <c r="O39" s="543"/>
      <c r="P39" s="543"/>
      <c r="Q39" s="544"/>
      <c r="R39" s="404"/>
      <c r="AB39" s="24"/>
    </row>
    <row r="40" spans="12:33" x14ac:dyDescent="0.35">
      <c r="L40" s="22"/>
      <c r="AB40" s="24"/>
    </row>
    <row r="41" spans="12:33" x14ac:dyDescent="0.35">
      <c r="L41" s="29" t="s">
        <v>110</v>
      </c>
      <c r="N41" s="8" t="str">
        <f>I4</f>
        <v>MERCURY</v>
      </c>
      <c r="O41" s="547"/>
      <c r="P41" s="547"/>
      <c r="Q41" s="547"/>
      <c r="R41" s="547"/>
      <c r="S41" s="547"/>
      <c r="T41" s="547"/>
      <c r="U41" s="547"/>
      <c r="V41" s="547"/>
      <c r="W41" s="547"/>
      <c r="X41" s="547"/>
      <c r="Y41" s="547"/>
      <c r="Z41" s="405"/>
      <c r="AB41" s="24"/>
    </row>
    <row r="42" spans="12:33" ht="15" thickBot="1" x14ac:dyDescent="0.4">
      <c r="L42" s="535"/>
      <c r="M42" s="536"/>
      <c r="N42" s="26"/>
      <c r="O42" s="548"/>
      <c r="P42" s="548"/>
      <c r="Q42" s="548"/>
      <c r="R42" s="548"/>
      <c r="S42" s="548"/>
      <c r="T42" s="548"/>
      <c r="U42" s="548"/>
      <c r="V42" s="548"/>
      <c r="W42" s="548"/>
      <c r="X42" s="548"/>
      <c r="Y42" s="548"/>
      <c r="Z42" s="406"/>
      <c r="AA42" s="26"/>
      <c r="AB42" s="27"/>
    </row>
    <row r="43" spans="12:33" ht="15" thickTop="1" x14ac:dyDescent="0.35">
      <c r="L43" s="21"/>
      <c r="M43" s="21"/>
    </row>
    <row r="44" spans="12:33" ht="15" thickBot="1" x14ac:dyDescent="0.4">
      <c r="L44" s="21"/>
      <c r="M44" s="21"/>
    </row>
    <row r="45" spans="12:33" ht="15.75" customHeight="1" thickTop="1" x14ac:dyDescent="0.35">
      <c r="L45" s="558" t="s">
        <v>240</v>
      </c>
      <c r="M45" s="560" t="s">
        <v>302</v>
      </c>
      <c r="N45" s="549" t="s">
        <v>111</v>
      </c>
      <c r="O45" s="550"/>
      <c r="P45" s="550"/>
      <c r="Q45" s="550"/>
      <c r="R45" s="550"/>
      <c r="S45" s="550"/>
      <c r="T45" s="550"/>
      <c r="U45" s="550"/>
      <c r="V45" s="550"/>
      <c r="W45" s="551"/>
      <c r="X45" s="553" t="s">
        <v>112</v>
      </c>
      <c r="Y45" s="553"/>
      <c r="Z45" s="553"/>
      <c r="AA45" s="554"/>
      <c r="AF45" s="494" t="s">
        <v>113</v>
      </c>
      <c r="AG45" s="494" t="s">
        <v>242</v>
      </c>
    </row>
    <row r="46" spans="12:33" ht="46.5" customHeight="1" thickBot="1" x14ac:dyDescent="0.4">
      <c r="L46" s="559"/>
      <c r="M46" s="561"/>
      <c r="N46" s="184" t="s">
        <v>25</v>
      </c>
      <c r="O46" s="185" t="s">
        <v>26</v>
      </c>
      <c r="P46" s="186" t="s">
        <v>269</v>
      </c>
      <c r="Q46" s="187" t="s">
        <v>241</v>
      </c>
      <c r="R46" s="183" t="s">
        <v>114</v>
      </c>
      <c r="S46" s="641" t="s">
        <v>115</v>
      </c>
      <c r="T46" s="642"/>
      <c r="U46" s="642"/>
      <c r="V46" s="642"/>
      <c r="W46" s="643"/>
      <c r="X46" s="269" t="s">
        <v>53</v>
      </c>
      <c r="Y46" s="555" t="s">
        <v>116</v>
      </c>
      <c r="Z46" s="555"/>
      <c r="AA46" s="556"/>
      <c r="AF46" s="494"/>
      <c r="AG46" s="494"/>
    </row>
    <row r="47" spans="12:33" x14ac:dyDescent="0.35">
      <c r="L47" s="190" t="str">
        <f>'2.DODECATEMORIA TABLE HOROSCOPE'!E5</f>
        <v>Nov 20, 1987 - 05:30</v>
      </c>
      <c r="M47" s="58">
        <f>'CNT PROGRESSION HLPR-SENSITIVE'!B4</f>
        <v>2.2106481481481482E-3</v>
      </c>
      <c r="N47" s="169">
        <f>J3</f>
        <v>10</v>
      </c>
      <c r="O47" s="80" t="str">
        <f>I3</f>
        <v>VIRGO</v>
      </c>
      <c r="P47" s="80" t="str">
        <f>VLOOKUP(O47,'ZODIAC LORD and ATRIBUTES'!A:C,3,FALSE)</f>
        <v>MERCURY</v>
      </c>
      <c r="Q47" s="80" t="str">
        <f>'DODECATEMORIA TABLE'!H2</f>
        <v>LIBRA</v>
      </c>
      <c r="R47" s="60" t="str">
        <f>'9th Part  helper'!W3</f>
        <v>SATURN</v>
      </c>
      <c r="S47" s="466" t="str">
        <f t="shared" ref="S47:S56" si="1">IF(R47=P47, "MONTH OF DESTINY", "-")</f>
        <v>-</v>
      </c>
      <c r="T47" s="467" t="str">
        <f>IF(OR(O47='1. ZODIAC NATAL'!$B$31, O47='1. ZODIAC NATAL'!$B$32, O47='1. ZODIAC NATAL'!$B$33, O47='1. ZODIAC NATAL'!$B$34),"PEAK MONTH","")</f>
        <v>PEAK MONTH</v>
      </c>
      <c r="U47" s="467" t="str">
        <f t="shared" ref="U47:U58" si="2">IF(M47&lt;TIME(0,2,30), "SHIFT MONTH", "")</f>
        <v/>
      </c>
      <c r="V47" s="468"/>
      <c r="W47" s="469"/>
      <c r="X47" s="470"/>
      <c r="Y47" s="529"/>
      <c r="Z47" s="530"/>
      <c r="AA47" s="531"/>
      <c r="AF47" s="66" t="str">
        <f>P47&amp;" &amp; "&amp;R47</f>
        <v>MERCURY &amp; SATURN</v>
      </c>
      <c r="AG47" s="66" t="str">
        <f t="shared" ref="AG47:AG58" si="3">P47&amp;" &amp; "&amp;Q47&amp;" &amp; "&amp;R47</f>
        <v>MERCURY &amp; LIBRA &amp; SATURN</v>
      </c>
    </row>
    <row r="48" spans="12:33" x14ac:dyDescent="0.35">
      <c r="L48" s="191" t="str">
        <f>'2.DODECATEMORIA TABLE HOROSCOPE'!E6</f>
        <v>Dec 19, 1987 - 19:16</v>
      </c>
      <c r="M48" s="59">
        <f>'CNT PROGRESSION HLPR-SENSITIVE'!B5</f>
        <v>3.9467592592592592E-3</v>
      </c>
      <c r="N48" s="167">
        <f>IF(MOD(N47+1,12)=0,12,MOD(N47+1,12))</f>
        <v>11</v>
      </c>
      <c r="O48" s="57" t="str" cm="1">
        <f t="array" ref="O48">INDEX('CONTINOUS ZODIAC TABLE'!A:A, MATCH(O47,'CONTINOUS ZODIAC TABLE'!A:A,0)+1)</f>
        <v>LIBRA</v>
      </c>
      <c r="P48" s="78" t="str">
        <f>VLOOKUP(O48,'ZODIAC LORD and ATRIBUTES'!A:C,3,FALSE)</f>
        <v>VENUS</v>
      </c>
      <c r="Q48" s="78" t="str">
        <f>'CONTINOUS ZODIAC TABLE'!C3</f>
        <v>SCORPIO</v>
      </c>
      <c r="R48" s="61" t="str">
        <f>'9th Part  helper'!W4</f>
        <v>VENUS</v>
      </c>
      <c r="S48" s="458" t="str">
        <f t="shared" si="1"/>
        <v>MONTH OF DESTINY</v>
      </c>
      <c r="T48" s="459" t="str">
        <f>IF(OR(O48='1. ZODIAC NATAL'!$B$31, O48='1. ZODIAC NATAL'!$B$32, O48='1. ZODIAC NATAL'!$B$33, O48='1. ZODIAC NATAL'!$B$34),"PEAK MONTH","")</f>
        <v/>
      </c>
      <c r="U48" s="459" t="str">
        <f t="shared" si="2"/>
        <v/>
      </c>
      <c r="V48" s="460"/>
      <c r="W48" s="460"/>
      <c r="X48" s="13"/>
      <c r="Y48" s="523"/>
      <c r="Z48" s="524"/>
      <c r="AA48" s="525"/>
      <c r="AF48" s="66" t="str">
        <f t="shared" ref="AF48:AF58" si="4">O48&amp;" &amp; "&amp;R48</f>
        <v>LIBRA &amp; VENUS</v>
      </c>
      <c r="AG48" s="66" t="str">
        <f t="shared" si="3"/>
        <v>VENUS &amp; SCORPIO &amp; VENUS</v>
      </c>
    </row>
    <row r="49" spans="12:33" x14ac:dyDescent="0.35">
      <c r="L49" s="191" t="str">
        <f>'2.DODECATEMORIA TABLE HOROSCOPE'!E7</f>
        <v>Jan 18, 1988 - 05:53</v>
      </c>
      <c r="M49" s="59">
        <f>'CNT PROGRESSION HLPR-SENSITIVE'!B6</f>
        <v>5.6828703703703702E-3</v>
      </c>
      <c r="N49" s="167">
        <f t="shared" ref="N49:N58" si="5">IF(MOD(N48+1,12)=0,12,MOD(N48+1,12))</f>
        <v>12</v>
      </c>
      <c r="O49" s="57" t="str" cm="1">
        <f t="array" ref="O49">INDEX('CONTINOUS ZODIAC TABLE'!A:A, MATCH(O48,'CONTINOUS ZODIAC TABLE'!A:A,0)+1)</f>
        <v>SCORPIO</v>
      </c>
      <c r="P49" s="78" t="str">
        <f>VLOOKUP(O49,'ZODIAC LORD and ATRIBUTES'!A:C,3,FALSE)</f>
        <v>MARS</v>
      </c>
      <c r="Q49" s="78" t="str">
        <f>'CONTINOUS ZODIAC TABLE'!C4</f>
        <v>SAGITARIUS</v>
      </c>
      <c r="R49" s="61" t="str">
        <f>'9th Part  helper'!W5</f>
        <v>MOON</v>
      </c>
      <c r="S49" s="458" t="str">
        <f t="shared" si="1"/>
        <v>-</v>
      </c>
      <c r="T49" s="459" t="str">
        <f>IF(OR(O49='1. ZODIAC NATAL'!$B$31, O49='1. ZODIAC NATAL'!$B$32, O49='1. ZODIAC NATAL'!$B$33, O49='1. ZODIAC NATAL'!$B$34),"PEAK MONTH","")</f>
        <v/>
      </c>
      <c r="U49" s="459" t="str">
        <f t="shared" si="2"/>
        <v/>
      </c>
      <c r="V49" s="461"/>
      <c r="W49" s="461"/>
      <c r="X49" s="13"/>
      <c r="Y49" s="523"/>
      <c r="Z49" s="524"/>
      <c r="AA49" s="525"/>
      <c r="AF49" s="66" t="str">
        <f t="shared" si="4"/>
        <v>SCORPIO &amp; MOON</v>
      </c>
      <c r="AG49" s="66" t="str">
        <f t="shared" si="3"/>
        <v>MARS &amp; SAGITARIUS &amp; MOON</v>
      </c>
    </row>
    <row r="50" spans="12:33" x14ac:dyDescent="0.35">
      <c r="L50" s="191" t="str">
        <f>'2.DODECATEMORIA TABLE HOROSCOPE'!E8</f>
        <v>Feb 16, 1988 - 19:33</v>
      </c>
      <c r="M50" s="59">
        <f>'CNT PROGRESSION HLPR-SENSITIVE'!B7</f>
        <v>7.4189814814814813E-3</v>
      </c>
      <c r="N50" s="167">
        <f t="shared" si="5"/>
        <v>1</v>
      </c>
      <c r="O50" s="57" t="str" cm="1">
        <f t="array" ref="O50">INDEX('CONTINOUS ZODIAC TABLE'!A:A, MATCH(O49,'CONTINOUS ZODIAC TABLE'!A:A,0)+1)</f>
        <v>SAGITARIUS</v>
      </c>
      <c r="P50" s="78" t="str">
        <f>VLOOKUP(O50,'ZODIAC LORD and ATRIBUTES'!A:C,3,FALSE)</f>
        <v>JUPITER</v>
      </c>
      <c r="Q50" s="78" t="str">
        <f>'CONTINOUS ZODIAC TABLE'!C5</f>
        <v>CAPRICORN</v>
      </c>
      <c r="R50" s="61" t="str">
        <f>'9th Part  helper'!W6</f>
        <v>MARS</v>
      </c>
      <c r="S50" s="458" t="str">
        <f t="shared" si="1"/>
        <v>-</v>
      </c>
      <c r="T50" s="459" t="str">
        <f>IF(OR(O50='1. ZODIAC NATAL'!$B$31, O50='1. ZODIAC NATAL'!$B$32, O50='1. ZODIAC NATAL'!$B$33, O50='1. ZODIAC NATAL'!$B$34),"PEAK MONTH","")</f>
        <v>PEAK MONTH</v>
      </c>
      <c r="U50" s="459" t="str">
        <f t="shared" si="2"/>
        <v/>
      </c>
      <c r="V50" s="149"/>
      <c r="W50" s="149"/>
      <c r="X50" s="13"/>
      <c r="Y50" s="523"/>
      <c r="Z50" s="524"/>
      <c r="AA50" s="525"/>
      <c r="AF50" s="66" t="str">
        <f t="shared" si="4"/>
        <v>SAGITARIUS &amp; MARS</v>
      </c>
      <c r="AG50" s="66" t="str">
        <f t="shared" si="3"/>
        <v>JUPITER &amp; CAPRICORN &amp; MARS</v>
      </c>
    </row>
    <row r="51" spans="12:33" x14ac:dyDescent="0.35">
      <c r="L51" s="191" t="str">
        <f>'2.DODECATEMORIA TABLE HOROSCOPE'!E9</f>
        <v>Mar 17, 1988 - 17:44</v>
      </c>
      <c r="M51" s="59">
        <f>'CNT PROGRESSION HLPR-SENSITIVE'!B8</f>
        <v>9.1550925925925931E-3</v>
      </c>
      <c r="N51" s="167">
        <f t="shared" si="5"/>
        <v>2</v>
      </c>
      <c r="O51" s="57" t="str" cm="1">
        <f t="array" ref="O51">INDEX('CONTINOUS ZODIAC TABLE'!A:A, MATCH(O50,'CONTINOUS ZODIAC TABLE'!A:A,0)+1)</f>
        <v>CAPRICORN</v>
      </c>
      <c r="P51" s="78" t="str">
        <f>VLOOKUP(O51,'ZODIAC LORD and ATRIBUTES'!A:C,3,FALSE)</f>
        <v>SATURN</v>
      </c>
      <c r="Q51" s="78" t="str">
        <f>'CONTINOUS ZODIAC TABLE'!C6</f>
        <v>AQUARIUS</v>
      </c>
      <c r="R51" s="61" t="str">
        <f>'9th Part  helper'!W7</f>
        <v>SATURN</v>
      </c>
      <c r="S51" s="458" t="str">
        <f t="shared" si="1"/>
        <v>MONTH OF DESTINY</v>
      </c>
      <c r="T51" s="459" t="str">
        <f>IF(OR(O51='1. ZODIAC NATAL'!$B$31, O51='1. ZODIAC NATAL'!$B$32, O51='1. ZODIAC NATAL'!$B$33, O51='1. ZODIAC NATAL'!$B$34),"PEAK MONTH","")</f>
        <v/>
      </c>
      <c r="U51" s="459" t="str">
        <f t="shared" si="2"/>
        <v/>
      </c>
      <c r="V51" s="149"/>
      <c r="W51" s="149"/>
      <c r="X51" s="13"/>
      <c r="Y51" s="523"/>
      <c r="Z51" s="524"/>
      <c r="AA51" s="525"/>
      <c r="AF51" s="66" t="str">
        <f t="shared" si="4"/>
        <v>CAPRICORN &amp; SATURN</v>
      </c>
      <c r="AG51" s="66" t="str">
        <f t="shared" si="3"/>
        <v>SATURN &amp; AQUARIUS &amp; SATURN</v>
      </c>
    </row>
    <row r="52" spans="12:33" x14ac:dyDescent="0.35">
      <c r="L52" s="191" t="str">
        <f>'2.DODECATEMORIA TABLE HOROSCOPE'!E10</f>
        <v>Apr 17, 1988 - 04:48</v>
      </c>
      <c r="M52" s="59">
        <f>'CNT PROGRESSION HLPR-SENSITIVE'!B9</f>
        <v>1.0891203703703705E-2</v>
      </c>
      <c r="N52" s="167">
        <f t="shared" si="5"/>
        <v>3</v>
      </c>
      <c r="O52" s="57" t="str" cm="1">
        <f t="array" ref="O52">INDEX('CONTINOUS ZODIAC TABLE'!A:A, MATCH(O51,'CONTINOUS ZODIAC TABLE'!A:A,0)+1)</f>
        <v>AQUARIUS</v>
      </c>
      <c r="P52" s="78" t="str">
        <f>VLOOKUP(O52,'ZODIAC LORD and ATRIBUTES'!A:C,3,FALSE)</f>
        <v>SATURN</v>
      </c>
      <c r="Q52" s="78" t="str">
        <f>'CONTINOUS ZODIAC TABLE'!C7</f>
        <v>PISCES</v>
      </c>
      <c r="R52" s="61" t="str">
        <f>'9th Part  helper'!W8</f>
        <v>VENUS</v>
      </c>
      <c r="S52" s="458" t="str">
        <f t="shared" si="1"/>
        <v>-</v>
      </c>
      <c r="T52" s="459" t="str">
        <f>IF(OR(O52='1. ZODIAC NATAL'!$B$31, O52='1. ZODIAC NATAL'!$B$32, O52='1. ZODIAC NATAL'!$B$33, O52='1. ZODIAC NATAL'!$B$34),"PEAK MONTH","")</f>
        <v/>
      </c>
      <c r="U52" s="459" t="str">
        <f t="shared" si="2"/>
        <v/>
      </c>
      <c r="V52" s="149"/>
      <c r="W52" s="149"/>
      <c r="X52" s="13"/>
      <c r="Y52" s="523"/>
      <c r="Z52" s="524"/>
      <c r="AA52" s="525"/>
      <c r="AF52" s="66" t="str">
        <f t="shared" si="4"/>
        <v>AQUARIUS &amp; VENUS</v>
      </c>
      <c r="AG52" s="66" t="str">
        <f t="shared" si="3"/>
        <v>SATURN &amp; PISCES &amp; VENUS</v>
      </c>
    </row>
    <row r="53" spans="12:33" x14ac:dyDescent="0.35">
      <c r="L53" s="191" t="str">
        <f>'2.DODECATEMORIA TABLE HOROSCOPE'!E11</f>
        <v>May 18, 1988 - 03:06</v>
      </c>
      <c r="M53" s="59">
        <f>'CNT PROGRESSION HLPR-SENSITIVE'!B10</f>
        <v>1.2627314814814817E-2</v>
      </c>
      <c r="N53" s="167">
        <f t="shared" si="5"/>
        <v>4</v>
      </c>
      <c r="O53" s="57" t="str" cm="1">
        <f t="array" ref="O53">INDEX('CONTINOUS ZODIAC TABLE'!A:A, MATCH(O52,'CONTINOUS ZODIAC TABLE'!A:A,0)+1)</f>
        <v>PISCES</v>
      </c>
      <c r="P53" s="78" t="str">
        <f>VLOOKUP(O53,'ZODIAC LORD and ATRIBUTES'!A:C,3,FALSE)</f>
        <v>JUPITER</v>
      </c>
      <c r="Q53" s="78" t="str">
        <f>'CONTINOUS ZODIAC TABLE'!C8</f>
        <v>ARIES</v>
      </c>
      <c r="R53" s="61" t="str">
        <f>'9th Part  helper'!W9</f>
        <v>MOON</v>
      </c>
      <c r="S53" s="458" t="str">
        <f t="shared" si="1"/>
        <v>-</v>
      </c>
      <c r="T53" s="459" t="str">
        <f>IF(OR(O53='1. ZODIAC NATAL'!$B$31, O53='1. ZODIAC NATAL'!$B$32, O53='1. ZODIAC NATAL'!$B$33, O53='1. ZODIAC NATAL'!$B$34),"PEAK MONTH","")</f>
        <v>PEAK MONTH</v>
      </c>
      <c r="U53" s="459" t="str">
        <f t="shared" si="2"/>
        <v/>
      </c>
      <c r="V53" s="149"/>
      <c r="W53" s="149"/>
      <c r="X53" s="13"/>
      <c r="Y53" s="523"/>
      <c r="Z53" s="524"/>
      <c r="AA53" s="525"/>
      <c r="AF53" s="66" t="str">
        <f t="shared" si="4"/>
        <v>PISCES &amp; MOON</v>
      </c>
      <c r="AG53" s="66" t="str">
        <f t="shared" si="3"/>
        <v>JUPITER &amp; ARIES &amp; MOON</v>
      </c>
    </row>
    <row r="54" spans="12:33" x14ac:dyDescent="0.35">
      <c r="L54" s="191" t="str">
        <f>'2.DODECATEMORIA TABLE HOROSCOPE'!E12</f>
        <v>Jun 18, 1988 - 10:34</v>
      </c>
      <c r="M54" s="59">
        <f>'CNT PROGRESSION HLPR-SENSITIVE'!B11</f>
        <v>1.4363425925925929E-2</v>
      </c>
      <c r="N54" s="167">
        <f t="shared" si="5"/>
        <v>5</v>
      </c>
      <c r="O54" s="57" t="str" cm="1">
        <f t="array" ref="O54">INDEX('CONTINOUS ZODIAC TABLE'!A:A, MATCH(O53,'CONTINOUS ZODIAC TABLE'!A:A,0)+1)</f>
        <v>ARIES</v>
      </c>
      <c r="P54" s="78" t="str">
        <f>VLOOKUP(O54,'ZODIAC LORD and ATRIBUTES'!A:C,3,FALSE)</f>
        <v>MARS</v>
      </c>
      <c r="Q54" s="78" t="str">
        <f>'CONTINOUS ZODIAC TABLE'!C9</f>
        <v>TAURUS</v>
      </c>
      <c r="R54" s="61" t="str">
        <f>'9th Part  helper'!W10</f>
        <v>MARS</v>
      </c>
      <c r="S54" s="458" t="str">
        <f t="shared" si="1"/>
        <v>MONTH OF DESTINY</v>
      </c>
      <c r="T54" s="459" t="str">
        <f>IF(OR(O54='1. ZODIAC NATAL'!$B$31, O54='1. ZODIAC NATAL'!$B$32, O54='1. ZODIAC NATAL'!$B$33, O54='1. ZODIAC NATAL'!$B$34),"PEAK MONTH","")</f>
        <v/>
      </c>
      <c r="U54" s="459" t="str">
        <f t="shared" si="2"/>
        <v/>
      </c>
      <c r="V54" s="149"/>
      <c r="W54" s="149"/>
      <c r="X54" s="13"/>
      <c r="Y54" s="523"/>
      <c r="Z54" s="524"/>
      <c r="AA54" s="525"/>
      <c r="AF54" s="66" t="str">
        <f t="shared" si="4"/>
        <v>ARIES &amp; MARS</v>
      </c>
      <c r="AG54" s="66" t="str">
        <f t="shared" si="3"/>
        <v>MARS &amp; TAURUS &amp; MARS</v>
      </c>
    </row>
    <row r="55" spans="12:33" x14ac:dyDescent="0.35">
      <c r="L55" s="191" t="str">
        <f>'2.DODECATEMORIA TABLE HOROSCOPE'!E13</f>
        <v>Jul 19, 1988 - 21:29</v>
      </c>
      <c r="M55" s="59">
        <f>'CNT PROGRESSION HLPR-SENSITIVE'!B12</f>
        <v>1.6099537037037041E-2</v>
      </c>
      <c r="N55" s="167">
        <f t="shared" si="5"/>
        <v>6</v>
      </c>
      <c r="O55" s="57" t="str" cm="1">
        <f t="array" ref="O55">INDEX('CONTINOUS ZODIAC TABLE'!A:A, MATCH(O54,'CONTINOUS ZODIAC TABLE'!A:A,0)+1)</f>
        <v>TAURUS</v>
      </c>
      <c r="P55" s="78" t="str">
        <f>VLOOKUP(O55,'ZODIAC LORD and ATRIBUTES'!A:C,3,FALSE)</f>
        <v>VENUS</v>
      </c>
      <c r="Q55" s="78" t="str">
        <f>'CONTINOUS ZODIAC TABLE'!C10</f>
        <v>GEMINI</v>
      </c>
      <c r="R55" s="61" t="str">
        <f>'9th Part  helper'!W11</f>
        <v>SATURN</v>
      </c>
      <c r="S55" s="458" t="str">
        <f t="shared" si="1"/>
        <v>-</v>
      </c>
      <c r="T55" s="459" t="str">
        <f>IF(OR(O55='1. ZODIAC NATAL'!$B$31, O55='1. ZODIAC NATAL'!$B$32, O55='1. ZODIAC NATAL'!$B$33, O55='1. ZODIAC NATAL'!$B$34),"PEAK MONTH","")</f>
        <v/>
      </c>
      <c r="U55" s="459" t="str">
        <f t="shared" si="2"/>
        <v/>
      </c>
      <c r="V55" s="149"/>
      <c r="W55" s="149"/>
      <c r="X55" s="13"/>
      <c r="Y55" s="523"/>
      <c r="Z55" s="524"/>
      <c r="AA55" s="525"/>
      <c r="AF55" s="66" t="str">
        <f t="shared" si="4"/>
        <v>TAURUS &amp; SATURN</v>
      </c>
      <c r="AG55" s="66" t="str">
        <f t="shared" si="3"/>
        <v>VENUS &amp; GEMINI &amp; SATURN</v>
      </c>
    </row>
    <row r="56" spans="12:33" x14ac:dyDescent="0.35">
      <c r="L56" s="191" t="str">
        <f>'2.DODECATEMORIA TABLE HOROSCOPE'!E14</f>
        <v>Aug 20, 1988 - 05:05</v>
      </c>
      <c r="M56" s="59">
        <f>'CNT PROGRESSION HLPR-SENSITIVE'!B13</f>
        <v>1.7835648148148153E-2</v>
      </c>
      <c r="N56" s="167">
        <f t="shared" si="5"/>
        <v>7</v>
      </c>
      <c r="O56" s="57" t="str" cm="1">
        <f t="array" ref="O56">INDEX('CONTINOUS ZODIAC TABLE'!A:A, MATCH(O55,'CONTINOUS ZODIAC TABLE'!A:A,0)+1)</f>
        <v>GEMINI</v>
      </c>
      <c r="P56" s="78" t="str">
        <f>VLOOKUP(O56,'ZODIAC LORD and ATRIBUTES'!A:C,3,FALSE)</f>
        <v>MERCURY</v>
      </c>
      <c r="Q56" s="78" t="str">
        <f>'CONTINOUS ZODIAC TABLE'!C11</f>
        <v>CANCER</v>
      </c>
      <c r="R56" s="61" t="str">
        <f>'9th Part  helper'!W12</f>
        <v>VENUS</v>
      </c>
      <c r="S56" s="458" t="str">
        <f t="shared" si="1"/>
        <v>-</v>
      </c>
      <c r="T56" s="459" t="str">
        <f>IF(OR(O56='1. ZODIAC NATAL'!$B$31, O56='1. ZODIAC NATAL'!$B$32, O56='1. ZODIAC NATAL'!$B$33, O56='1. ZODIAC NATAL'!$B$34),"PEAK MONTH","")</f>
        <v>PEAK MONTH</v>
      </c>
      <c r="U56" s="459" t="str">
        <f t="shared" si="2"/>
        <v/>
      </c>
      <c r="V56" s="149"/>
      <c r="W56" s="149"/>
      <c r="X56" s="13"/>
      <c r="Y56" s="523"/>
      <c r="Z56" s="524"/>
      <c r="AA56" s="525"/>
      <c r="AF56" s="66" t="str">
        <f t="shared" si="4"/>
        <v>GEMINI &amp; VENUS</v>
      </c>
      <c r="AG56" s="66" t="str">
        <f t="shared" si="3"/>
        <v>MERCURY &amp; CANCER &amp; VENUS</v>
      </c>
    </row>
    <row r="57" spans="12:33" x14ac:dyDescent="0.35">
      <c r="L57" s="191" t="str">
        <f>'2.DODECATEMORIA TABLE HOROSCOPE'!E15</f>
        <v>Sep 20, 1988 - 03:34</v>
      </c>
      <c r="M57" s="59">
        <f>'CNT PROGRESSION HLPR-SENSITIVE'!B14</f>
        <v>1.9571759259259264E-2</v>
      </c>
      <c r="N57" s="167">
        <f t="shared" si="5"/>
        <v>8</v>
      </c>
      <c r="O57" s="57" t="str" cm="1">
        <f t="array" ref="O57">INDEX('CONTINOUS ZODIAC TABLE'!A:A, MATCH(O56,'CONTINOUS ZODIAC TABLE'!A:A,0)+1)</f>
        <v>CANCER</v>
      </c>
      <c r="P57" s="78" t="str">
        <f>VLOOKUP(O57,'ZODIAC LORD and ATRIBUTES'!A:C,3,FALSE)</f>
        <v>MOON</v>
      </c>
      <c r="Q57" s="78" t="str">
        <f>'CONTINOUS ZODIAC TABLE'!C12</f>
        <v>LEO</v>
      </c>
      <c r="R57" s="61" t="str">
        <f>'9th Part  helper'!W13</f>
        <v>MOON</v>
      </c>
      <c r="S57" s="458" t="str">
        <f>IF(R57=P57, "MONTH OF DESTINY", "")</f>
        <v>MONTH OF DESTINY</v>
      </c>
      <c r="T57" s="459" t="str">
        <f>IF(OR(O57='1. ZODIAC NATAL'!$B$31, O57='1. ZODIAC NATAL'!$B$32, O57='1. ZODIAC NATAL'!$B$33, O57='1. ZODIAC NATAL'!$B$34),"PEAK MONTH","")</f>
        <v/>
      </c>
      <c r="U57" s="459" t="str">
        <f t="shared" si="2"/>
        <v/>
      </c>
      <c r="V57" s="149"/>
      <c r="W57" s="149"/>
      <c r="X57" s="13"/>
      <c r="Y57" s="523"/>
      <c r="Z57" s="524"/>
      <c r="AA57" s="525"/>
      <c r="AF57" s="66" t="str">
        <f t="shared" si="4"/>
        <v>CANCER &amp; MOON</v>
      </c>
      <c r="AG57" s="66" t="str">
        <f t="shared" si="3"/>
        <v>MOON &amp; LEO &amp; MOON</v>
      </c>
    </row>
    <row r="58" spans="12:33" ht="15" thickBot="1" x14ac:dyDescent="0.4">
      <c r="L58" s="192" t="str">
        <f>'2.DODECATEMORIA TABLE HOROSCOPE'!E16</f>
        <v>Oct 20, 1988 - 13:51</v>
      </c>
      <c r="M58" s="188">
        <f>'CNT PROGRESSION HLPR-SENSITIVE'!B15</f>
        <v>4.7453703703704414E-4</v>
      </c>
      <c r="N58" s="180">
        <f t="shared" si="5"/>
        <v>9</v>
      </c>
      <c r="O58" s="181" t="str" cm="1">
        <f t="array" ref="O58">INDEX('CONTINOUS ZODIAC TABLE'!A:A, MATCH(O57,'CONTINOUS ZODIAC TABLE'!A:A,0)+1)</f>
        <v>LEO</v>
      </c>
      <c r="P58" s="182" t="str">
        <f>VLOOKUP(O58,'ZODIAC LORD and ATRIBUTES'!A:C,3,FALSE)</f>
        <v>SUN</v>
      </c>
      <c r="Q58" s="182" t="str">
        <f>'CONTINOUS ZODIAC TABLE'!C13</f>
        <v>VIRGO</v>
      </c>
      <c r="R58" s="189" t="str">
        <f>'9th Part  helper'!W14</f>
        <v>MARS</v>
      </c>
      <c r="S58" s="462" t="str">
        <f>IF(R58=P58, "MONTH OF DESTINY", "-")</f>
        <v>-</v>
      </c>
      <c r="T58" s="463" t="str">
        <f>IF(OR(O58='1. ZODIAC NATAL'!$B$31, O58='1. ZODIAC NATAL'!$B$32, O58='1. ZODIAC NATAL'!$B$33, O58='1. ZODIAC NATAL'!$B$34),"PEAK MONTH","")</f>
        <v/>
      </c>
      <c r="U58" s="463" t="str">
        <f t="shared" si="2"/>
        <v>SHIFT MONTH</v>
      </c>
      <c r="V58" s="464"/>
      <c r="W58" s="464"/>
      <c r="X58" s="465"/>
      <c r="Y58" s="526"/>
      <c r="Z58" s="527"/>
      <c r="AA58" s="528"/>
      <c r="AF58" s="66" t="str">
        <f t="shared" si="4"/>
        <v>LEO &amp; MARS</v>
      </c>
      <c r="AG58" s="66" t="str">
        <f t="shared" si="3"/>
        <v>SUN &amp; VIRGO &amp; MARS</v>
      </c>
    </row>
    <row r="59" spans="12:33" x14ac:dyDescent="0.35">
      <c r="L59" s="22"/>
      <c r="N59" s="85"/>
      <c r="P59" s="21"/>
      <c r="Q59" s="21"/>
      <c r="R59" s="21"/>
      <c r="S59" s="21"/>
      <c r="Z59" s="21"/>
      <c r="AA59" s="174"/>
      <c r="AB59" s="82"/>
      <c r="AC59" s="82"/>
      <c r="AD59" s="82"/>
      <c r="AE59" s="82"/>
      <c r="AF59" s="452"/>
    </row>
    <row r="60" spans="12:33" ht="39" hidden="1" customHeight="1" x14ac:dyDescent="0.35">
      <c r="N60" s="85"/>
      <c r="O60" s="522"/>
      <c r="P60" s="21"/>
      <c r="Q60" s="21"/>
      <c r="R60" s="21"/>
      <c r="S60" s="21"/>
      <c r="Z60" s="21"/>
      <c r="AA60" s="174"/>
      <c r="AB60" s="82"/>
      <c r="AC60" s="82"/>
      <c r="AD60" s="82"/>
      <c r="AE60" s="82"/>
      <c r="AF60" s="23"/>
    </row>
    <row r="61" spans="12:33" ht="39" hidden="1" customHeight="1" x14ac:dyDescent="0.35">
      <c r="N61" s="85"/>
      <c r="O61" s="522"/>
      <c r="P61" s="21"/>
      <c r="Q61" s="21"/>
      <c r="R61" s="21"/>
      <c r="S61" s="21"/>
      <c r="Z61" s="21"/>
      <c r="AA61" s="174"/>
      <c r="AB61" s="82"/>
      <c r="AC61" s="82"/>
      <c r="AD61" s="82"/>
      <c r="AE61" s="82"/>
      <c r="AF61" s="23"/>
    </row>
    <row r="62" spans="12:33" ht="45.75" hidden="1" customHeight="1" x14ac:dyDescent="0.35">
      <c r="N62" s="85"/>
      <c r="O62" s="522"/>
      <c r="P62" s="21"/>
      <c r="Q62" s="21"/>
      <c r="R62" s="21"/>
      <c r="S62" s="21"/>
      <c r="Z62" s="21"/>
      <c r="AA62" s="174"/>
      <c r="AB62" s="82"/>
      <c r="AC62" s="82"/>
      <c r="AD62" s="82"/>
      <c r="AE62" s="82"/>
      <c r="AF62" s="23"/>
    </row>
    <row r="63" spans="12:33" x14ac:dyDescent="0.35">
      <c r="L63" s="40"/>
      <c r="M63" s="86"/>
      <c r="AA63" s="24"/>
    </row>
    <row r="64" spans="12:33" x14ac:dyDescent="0.35">
      <c r="L64" s="87"/>
      <c r="M64" s="47"/>
      <c r="N64" s="88"/>
      <c r="AA64" s="24"/>
    </row>
    <row r="65" spans="12:38" ht="15" thickBot="1" x14ac:dyDescent="0.4">
      <c r="L65" s="25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7"/>
    </row>
    <row r="66" spans="12:38" ht="15" thickTop="1" x14ac:dyDescent="0.35"/>
    <row r="75" spans="12:38" x14ac:dyDescent="0.35">
      <c r="AL75" s="89"/>
    </row>
    <row r="76" spans="12:38" x14ac:dyDescent="0.35">
      <c r="AL76" s="89"/>
    </row>
    <row r="77" spans="12:38" x14ac:dyDescent="0.35">
      <c r="AL77" s="89"/>
    </row>
    <row r="78" spans="12:38" x14ac:dyDescent="0.35">
      <c r="AL78" s="89"/>
    </row>
    <row r="79" spans="12:38" x14ac:dyDescent="0.35">
      <c r="AL79" s="89"/>
    </row>
    <row r="80" spans="12:38" x14ac:dyDescent="0.35">
      <c r="AL80" s="89"/>
    </row>
    <row r="81" spans="38:38" x14ac:dyDescent="0.35">
      <c r="AL81" s="89"/>
    </row>
    <row r="82" spans="38:38" x14ac:dyDescent="0.35">
      <c r="AL82" s="89"/>
    </row>
    <row r="83" spans="38:38" x14ac:dyDescent="0.35">
      <c r="AL83" s="89"/>
    </row>
    <row r="84" spans="38:38" x14ac:dyDescent="0.35">
      <c r="AL84" s="89"/>
    </row>
    <row r="85" spans="38:38" x14ac:dyDescent="0.35">
      <c r="AL85" s="89"/>
    </row>
    <row r="86" spans="38:38" x14ac:dyDescent="0.35">
      <c r="AL86" s="89"/>
    </row>
  </sheetData>
  <mergeCells count="42">
    <mergeCell ref="N45:W45"/>
    <mergeCell ref="Y49:AA49"/>
    <mergeCell ref="Y50:AA50"/>
    <mergeCell ref="A1:C2"/>
    <mergeCell ref="AG45:AG46"/>
    <mergeCell ref="X45:AA45"/>
    <mergeCell ref="Y46:AA46"/>
    <mergeCell ref="AF45:AF46"/>
    <mergeCell ref="S46:W46"/>
    <mergeCell ref="M5:N5"/>
    <mergeCell ref="L45:L46"/>
    <mergeCell ref="M45:M46"/>
    <mergeCell ref="W27:W30"/>
    <mergeCell ref="K1:L1"/>
    <mergeCell ref="L24:L26"/>
    <mergeCell ref="M25:M26"/>
    <mergeCell ref="O32:Q32"/>
    <mergeCell ref="O33:Q39"/>
    <mergeCell ref="N25:N26"/>
    <mergeCell ref="O25:O26"/>
    <mergeCell ref="O41:Y42"/>
    <mergeCell ref="AA27:AB30"/>
    <mergeCell ref="AA23:AB23"/>
    <mergeCell ref="M24:AB24"/>
    <mergeCell ref="O60:O62"/>
    <mergeCell ref="Y51:AA51"/>
    <mergeCell ref="Y53:AA53"/>
    <mergeCell ref="Y54:AA54"/>
    <mergeCell ref="Y55:AA55"/>
    <mergeCell ref="Y56:AA56"/>
    <mergeCell ref="Y57:AA57"/>
    <mergeCell ref="Y58:AA58"/>
    <mergeCell ref="Y52:AA52"/>
    <mergeCell ref="Y47:AA47"/>
    <mergeCell ref="Y48:AA48"/>
    <mergeCell ref="X27:X30"/>
    <mergeCell ref="L42:M42"/>
    <mergeCell ref="O2:P2"/>
    <mergeCell ref="W25:X25"/>
    <mergeCell ref="Y25:Z25"/>
    <mergeCell ref="P25:V25"/>
    <mergeCell ref="AA25:AB26"/>
  </mergeCells>
  <conditionalFormatting sqref="M33:M39">
    <cfRule type="top10" dxfId="11" priority="3" rank="1"/>
  </conditionalFormatting>
  <conditionalFormatting sqref="M47:M58">
    <cfRule type="cellIs" dxfId="10" priority="9" operator="between">
      <formula>0</formula>
      <formula>0.00167824074074074</formula>
    </cfRule>
  </conditionalFormatting>
  <conditionalFormatting sqref="Y28:Z28">
    <cfRule type="containsText" dxfId="8" priority="2" operator="containsText" text="ALLIGNED">
      <formula>NOT(ISERROR(SEARCH("ALLIGNED",Y28)))</formula>
    </cfRule>
  </conditionalFormatting>
  <hyperlinks>
    <hyperlink ref="A1" r:id="rId1" display="https://horoscopes.astro-seek.com/calculate-profections-astrology/" xr:uid="{295ECD03-C3B6-4DE8-A14D-4CCA101496EF}"/>
    <hyperlink ref="A1:C2" r:id="rId2" display="LINK ANNUAL PROFECTION ASTROSEEK" xr:uid="{1C53BEE9-9A9C-4529-BEA7-F967F4945E31}"/>
  </hyperlinks>
  <pageMargins left="0.7" right="0.7" top="0.75" bottom="0.75" header="0.3" footer="0.3"/>
  <pageSetup orientation="portrait" horizontalDpi="1200" verticalDpi="1200" r:id="rId3"/>
  <drawing r:id="rId4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30EEC84-5B38-4122-8D2B-DCAF7012DD13}">
            <xm:f>NOT(ISERROR(SEARCH("-",O27)))</xm:f>
            <xm:f>"-"</xm:f>
            <x14:dxf>
              <fill>
                <patternFill>
                  <bgColor rgb="FFFF0000"/>
                </patternFill>
              </fill>
            </x14:dxf>
          </x14:cfRule>
          <xm:sqref>O27:O30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6354B06-FB83-4783-9A09-63F868054D63}">
          <x14:formula1>
            <xm:f>'MSLC TABEL '!$B$2:$B$7</xm:f>
          </x14:formula1>
          <xm:sqref>O27:O30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A03A7-7620-4D35-A7D0-30FA18D4E9B8}">
  <sheetPr codeName="Sheet5">
    <tabColor rgb="FF00B0F0"/>
  </sheetPr>
  <dimension ref="U2:V3"/>
  <sheetViews>
    <sheetView topLeftCell="C1" zoomScale="85" zoomScaleNormal="85" workbookViewId="0">
      <selection activeCell="V2" sqref="V2"/>
    </sheetView>
  </sheetViews>
  <sheetFormatPr defaultRowHeight="14.5" x14ac:dyDescent="0.35"/>
  <cols>
    <col min="21" max="21" width="19.7265625" customWidth="1"/>
  </cols>
  <sheetData>
    <row r="2" spans="21:22" ht="36" customHeight="1" x14ac:dyDescent="0.35">
      <c r="U2" s="56" t="s">
        <v>255</v>
      </c>
      <c r="V2" s="173"/>
    </row>
    <row r="3" spans="21:22" x14ac:dyDescent="0.35">
      <c r="U3" s="33" t="s">
        <v>256</v>
      </c>
      <c r="V3" s="66" t="e">
        <f>VLOOKUP(V2,'ZODIAC LORD and ATRIBUTES'!A:C,3,FALSE)</f>
        <v>#N/A</v>
      </c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6501428-E079-4850-8163-D23BA3F379FA}">
          <x14:formula1>
            <xm:f>'CONTINOUS ZODIAC TABLE'!$A$2:$A$13</xm:f>
          </x14:formula1>
          <xm:sqref>V2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2">
    <tabColor rgb="FF00B0F0"/>
  </sheetPr>
  <dimension ref="H1:W108"/>
  <sheetViews>
    <sheetView zoomScale="70" zoomScaleNormal="70" workbookViewId="0">
      <selection activeCell="J92" sqref="J92"/>
    </sheetView>
  </sheetViews>
  <sheetFormatPr defaultRowHeight="14.5" x14ac:dyDescent="0.35"/>
  <cols>
    <col min="8" max="8" width="6.1796875" customWidth="1"/>
    <col min="9" max="9" width="41.1796875" bestFit="1" customWidth="1"/>
    <col min="10" max="10" width="11.453125" bestFit="1" customWidth="1"/>
    <col min="11" max="11" width="12.81640625" customWidth="1"/>
    <col min="12" max="12" width="13.1796875" customWidth="1"/>
    <col min="13" max="13" width="14" customWidth="1"/>
    <col min="14" max="14" width="10.7265625" bestFit="1" customWidth="1"/>
    <col min="15" max="15" width="10.453125" customWidth="1"/>
    <col min="16" max="16" width="8.54296875" bestFit="1" customWidth="1"/>
  </cols>
  <sheetData>
    <row r="1" spans="8:17" ht="15" thickBot="1" x14ac:dyDescent="0.4"/>
    <row r="2" spans="8:17" ht="19" thickTop="1" x14ac:dyDescent="0.45">
      <c r="H2" s="14" t="s">
        <v>363</v>
      </c>
      <c r="I2" s="15"/>
      <c r="J2" s="15"/>
      <c r="K2" s="15"/>
      <c r="L2" s="15"/>
      <c r="M2" s="15"/>
      <c r="N2" s="15"/>
      <c r="O2" s="15"/>
      <c r="P2" s="16"/>
    </row>
    <row r="3" spans="8:17" x14ac:dyDescent="0.35">
      <c r="H3" s="22"/>
      <c r="I3" s="4"/>
      <c r="J3" s="498"/>
      <c r="K3" s="498"/>
      <c r="L3" s="498"/>
      <c r="M3" s="82"/>
      <c r="N3" s="498"/>
      <c r="O3" s="498"/>
      <c r="P3" s="601"/>
      <c r="Q3" s="82"/>
    </row>
    <row r="4" spans="8:17" ht="15.5" x14ac:dyDescent="0.35">
      <c r="H4" s="204" t="s">
        <v>51</v>
      </c>
      <c r="I4" s="205" t="s">
        <v>52</v>
      </c>
      <c r="J4" s="569" t="s">
        <v>53</v>
      </c>
      <c r="K4" s="604"/>
      <c r="L4" s="312"/>
      <c r="P4" s="28"/>
    </row>
    <row r="5" spans="8:17" x14ac:dyDescent="0.35">
      <c r="H5" s="17">
        <v>1</v>
      </c>
      <c r="I5" s="13" t="s">
        <v>54</v>
      </c>
      <c r="J5" s="57" t="str">
        <f>'2. PROFECTION YEARLY &amp; MONTHLY'!I4</f>
        <v>MERCURY</v>
      </c>
      <c r="K5" s="31"/>
      <c r="L5" s="231"/>
      <c r="P5" s="24"/>
    </row>
    <row r="6" spans="8:17" x14ac:dyDescent="0.35">
      <c r="H6" s="17">
        <v>2</v>
      </c>
      <c r="I6" s="13" t="s">
        <v>55</v>
      </c>
      <c r="J6" s="57" t="str">
        <f>'1. ANNUAL REVOLUTION'!E2</f>
        <v>MARS</v>
      </c>
      <c r="K6" s="31"/>
      <c r="L6" s="231"/>
      <c r="P6" s="24"/>
    </row>
    <row r="7" spans="8:17" x14ac:dyDescent="0.35">
      <c r="H7" s="17">
        <v>3</v>
      </c>
      <c r="I7" s="13" t="s">
        <v>57</v>
      </c>
      <c r="J7" s="57" t="str">
        <f>'TRIPLICITY TABEL '!J3</f>
        <v>MARS</v>
      </c>
      <c r="K7" s="57" t="str">
        <f>'1. FIRDARIA CALCULATOR'!S3</f>
        <v>SUN</v>
      </c>
      <c r="L7" s="231"/>
      <c r="P7" s="24"/>
    </row>
    <row r="8" spans="8:17" x14ac:dyDescent="0.35">
      <c r="H8" s="17">
        <v>4</v>
      </c>
      <c r="I8" s="13" t="s">
        <v>58</v>
      </c>
      <c r="J8" s="57" t="str">
        <f>'1. ANNUAL REVOLUTION'!D4</f>
        <v>MARS</v>
      </c>
      <c r="K8" s="31"/>
      <c r="P8" s="24"/>
    </row>
    <row r="9" spans="8:17" x14ac:dyDescent="0.35">
      <c r="H9" s="37">
        <v>5</v>
      </c>
      <c r="I9" s="30" t="s">
        <v>60</v>
      </c>
      <c r="J9" s="57" t="str">
        <f>'1. ZODIAC NATAL'!C2</f>
        <v>JUPITER</v>
      </c>
      <c r="K9" s="32"/>
      <c r="P9" s="24"/>
    </row>
    <row r="10" spans="8:17" x14ac:dyDescent="0.35">
      <c r="H10" s="22"/>
      <c r="P10" s="24"/>
    </row>
    <row r="11" spans="8:17" x14ac:dyDescent="0.35">
      <c r="H11" s="22"/>
      <c r="L11" s="586" t="s">
        <v>324</v>
      </c>
      <c r="M11" s="586"/>
      <c r="N11" s="586"/>
      <c r="O11" s="586" t="s">
        <v>266</v>
      </c>
      <c r="P11" s="586"/>
    </row>
    <row r="12" spans="8:17" ht="35.15" customHeight="1" x14ac:dyDescent="0.35">
      <c r="H12" s="22"/>
      <c r="I12" s="250" t="s">
        <v>61</v>
      </c>
      <c r="J12" s="255" t="s">
        <v>59</v>
      </c>
      <c r="K12" s="256"/>
      <c r="L12" s="595"/>
      <c r="M12" s="595"/>
      <c r="N12" s="595"/>
      <c r="O12" s="606" t="str">
        <f>IF(J12="MOON", "FLUCTUATING MOMENT", "NON FLUCTUATING MOMENT")</f>
        <v>NON FLUCTUATING MOMENT</v>
      </c>
      <c r="P12" s="606"/>
    </row>
    <row r="13" spans="8:17" ht="21" hidden="1" x14ac:dyDescent="0.5">
      <c r="H13" s="22"/>
      <c r="I13" s="250" t="s">
        <v>318</v>
      </c>
      <c r="J13" s="602" t="str">
        <f>INDEX('1. LORD OF THE TURN'!$Q$4:$Q$10,MATCH("NOW",'1. LORD OF THE TURN'!S4:S10,0))</f>
        <v>MOON</v>
      </c>
      <c r="K13" s="602"/>
      <c r="P13" s="24"/>
    </row>
    <row r="14" spans="8:17" ht="27" customHeight="1" x14ac:dyDescent="0.35">
      <c r="H14" s="22"/>
      <c r="I14" s="250" t="s">
        <v>407</v>
      </c>
      <c r="J14" s="584" t="str">
        <f>'LUNAR MANSION'!C5</f>
        <v>AUSPICIOUS</v>
      </c>
      <c r="K14" s="584"/>
      <c r="P14" s="24"/>
    </row>
    <row r="15" spans="8:17" ht="15" thickBot="1" x14ac:dyDescent="0.4">
      <c r="H15" s="25"/>
      <c r="I15" s="26"/>
      <c r="J15" s="26"/>
      <c r="K15" s="26"/>
      <c r="L15" s="26"/>
      <c r="M15" s="26"/>
      <c r="N15" s="26"/>
      <c r="O15" s="26"/>
      <c r="P15" s="27"/>
    </row>
    <row r="16" spans="8:17" ht="15.5" thickTop="1" thickBot="1" x14ac:dyDescent="0.4"/>
    <row r="17" spans="8:16" ht="19" thickTop="1" x14ac:dyDescent="0.45">
      <c r="H17" s="14" t="s">
        <v>326</v>
      </c>
      <c r="I17" s="286" t="s">
        <v>327</v>
      </c>
      <c r="J17" s="15"/>
      <c r="K17" s="15"/>
      <c r="L17" s="15"/>
      <c r="M17" s="15"/>
      <c r="N17" s="15"/>
      <c r="O17" s="15"/>
      <c r="P17" s="16"/>
    </row>
    <row r="18" spans="8:16" ht="18.5" x14ac:dyDescent="0.45">
      <c r="H18" s="287"/>
      <c r="I18" s="11"/>
      <c r="K18" s="586" t="s">
        <v>324</v>
      </c>
      <c r="L18" s="586"/>
      <c r="M18" s="586"/>
      <c r="N18" s="586"/>
      <c r="O18" s="586"/>
      <c r="P18" s="24"/>
    </row>
    <row r="19" spans="8:16" ht="34.5" customHeight="1" x14ac:dyDescent="0.35">
      <c r="H19" s="22"/>
      <c r="I19" s="607" t="s">
        <v>337</v>
      </c>
      <c r="J19" s="607"/>
      <c r="K19" s="590"/>
      <c r="L19" s="591"/>
      <c r="M19" s="591"/>
      <c r="N19" s="591"/>
      <c r="O19" s="591"/>
      <c r="P19" s="24"/>
    </row>
    <row r="20" spans="8:16" x14ac:dyDescent="0.35">
      <c r="H20" s="22"/>
      <c r="I20" s="126" t="s">
        <v>333</v>
      </c>
      <c r="J20" s="66" t="str">
        <f>'1. ANNUAL REVOLUTION'!$B$29</f>
        <v>SCORPIO</v>
      </c>
      <c r="K20" s="592"/>
      <c r="L20" s="496"/>
      <c r="M20" s="496"/>
      <c r="N20" s="496"/>
      <c r="O20" s="496"/>
      <c r="P20" s="24"/>
    </row>
    <row r="21" spans="8:16" x14ac:dyDescent="0.35">
      <c r="H21" s="22"/>
      <c r="I21" s="126" t="s">
        <v>335</v>
      </c>
      <c r="J21" s="66" t="str">
        <f>'TRIPLICITY TABEL '!M4</f>
        <v>TRIPLICITY</v>
      </c>
      <c r="K21" s="592"/>
      <c r="L21" s="496"/>
      <c r="M21" s="496"/>
      <c r="N21" s="496"/>
      <c r="O21" s="496"/>
      <c r="P21" s="24"/>
    </row>
    <row r="22" spans="8:16" x14ac:dyDescent="0.35">
      <c r="H22" s="22"/>
      <c r="P22" s="24"/>
    </row>
    <row r="23" spans="8:16" ht="21" x14ac:dyDescent="0.35">
      <c r="H23" s="22"/>
      <c r="I23" s="288"/>
      <c r="K23" s="586" t="s">
        <v>324</v>
      </c>
      <c r="L23" s="586"/>
      <c r="M23" s="586"/>
      <c r="N23" s="586"/>
      <c r="O23" s="586"/>
      <c r="P23" s="24"/>
    </row>
    <row r="24" spans="8:16" ht="23.25" customHeight="1" x14ac:dyDescent="0.35">
      <c r="H24" s="22"/>
      <c r="I24" s="126" t="s">
        <v>375</v>
      </c>
      <c r="J24" s="66" t="str">
        <f>IF(OR('ZODIAC CALCULATION '!I5="ANGGULAR",'ZODIAC CALCULATION '!I5="SUCCEDENT"),"YES","NO")</f>
        <v>NO</v>
      </c>
      <c r="K24" s="595"/>
      <c r="L24" s="595"/>
      <c r="M24" s="595"/>
      <c r="N24" s="595"/>
      <c r="O24" s="595"/>
      <c r="P24" s="24"/>
    </row>
    <row r="25" spans="8:16" ht="29.25" customHeight="1" x14ac:dyDescent="0.35">
      <c r="H25" s="22"/>
      <c r="I25" s="126" t="s">
        <v>338</v>
      </c>
      <c r="J25" s="66" t="str">
        <f>IF(OR('1. ANNUAL REVOLUTION'!H29='1. ANNUAL REVOLUTION'!B37,'1. ANNUAL REVOLUTION'!H29='1. ANNUAL REVOLUTION'!B24,'1. ANNUAL REVOLUTION'!B27),"CHECK AGAIN IN SOLAR REVOLUTION","-")</f>
        <v>-</v>
      </c>
      <c r="K25" s="595"/>
      <c r="L25" s="595"/>
      <c r="M25" s="595"/>
      <c r="N25" s="595"/>
      <c r="O25" s="595"/>
      <c r="P25" s="24"/>
    </row>
    <row r="26" spans="8:16" ht="15" thickBot="1" x14ac:dyDescent="0.4">
      <c r="H26" s="25"/>
      <c r="I26" s="26"/>
      <c r="J26" s="26"/>
      <c r="K26" s="26"/>
      <c r="L26" s="26"/>
      <c r="M26" s="26"/>
      <c r="N26" s="26"/>
      <c r="O26" s="26"/>
      <c r="P26" s="27"/>
    </row>
    <row r="27" spans="8:16" ht="15.5" thickTop="1" thickBot="1" x14ac:dyDescent="0.4"/>
    <row r="28" spans="8:16" ht="19" thickTop="1" x14ac:dyDescent="0.45">
      <c r="H28" s="326">
        <v>3</v>
      </c>
      <c r="I28" s="286" t="s">
        <v>354</v>
      </c>
      <c r="J28" s="15"/>
      <c r="K28" s="15"/>
      <c r="L28" s="15"/>
      <c r="M28" s="15"/>
      <c r="N28" s="15"/>
      <c r="O28" s="15"/>
      <c r="P28" s="16"/>
    </row>
    <row r="29" spans="8:16" ht="30" customHeight="1" x14ac:dyDescent="0.35">
      <c r="H29" s="22"/>
      <c r="K29" s="151" t="s">
        <v>356</v>
      </c>
      <c r="L29" s="608" t="s">
        <v>324</v>
      </c>
      <c r="M29" s="609"/>
      <c r="N29" s="609"/>
      <c r="O29" s="610"/>
      <c r="P29" s="24"/>
    </row>
    <row r="30" spans="8:16" x14ac:dyDescent="0.35">
      <c r="H30" s="22"/>
      <c r="I30" s="306" t="s">
        <v>285</v>
      </c>
      <c r="J30" s="206" t="str">
        <f>'TRIPLICITY TABEL '!J5</f>
        <v>VENUS</v>
      </c>
      <c r="K30" s="311">
        <f>VLOOKUP(J30,'1. ANNUAL REVOLUTION'!$A$23:$D$29,4,FALSE)</f>
        <v>2</v>
      </c>
      <c r="L30" s="557" t="s">
        <v>361</v>
      </c>
      <c r="M30" s="595"/>
      <c r="N30" s="595"/>
      <c r="O30" s="595"/>
      <c r="P30" s="24"/>
    </row>
    <row r="31" spans="8:16" ht="33" customHeight="1" x14ac:dyDescent="0.35">
      <c r="H31" s="22"/>
      <c r="I31" s="306" t="s">
        <v>286</v>
      </c>
      <c r="J31" s="206" t="str">
        <f>'TRIPLICITY TABEL '!K5</f>
        <v>MOON</v>
      </c>
      <c r="K31" s="206">
        <f>VLOOKUP(J31,'1. ANNUAL REVOLUTION'!$A$23:$D$29,4,FALSE)</f>
        <v>1</v>
      </c>
      <c r="L31" s="611"/>
      <c r="M31" s="595"/>
      <c r="N31" s="595"/>
      <c r="O31" s="595"/>
      <c r="P31" s="24"/>
    </row>
    <row r="32" spans="8:16" ht="33" customHeight="1" x14ac:dyDescent="0.35">
      <c r="H32" s="22"/>
      <c r="I32" s="306" t="s">
        <v>287</v>
      </c>
      <c r="J32" s="206" t="str">
        <f>'TRIPLICITY TABEL '!L5</f>
        <v>MARS</v>
      </c>
      <c r="K32" s="206">
        <f>VLOOKUP(J32,'1. ANNUAL REVOLUTION'!$A$23:$D$29,4,FALSE)</f>
        <v>12</v>
      </c>
      <c r="L32" s="378" t="s">
        <v>362</v>
      </c>
      <c r="M32" s="596"/>
      <c r="N32" s="597"/>
      <c r="O32" s="598"/>
      <c r="P32" s="24"/>
    </row>
    <row r="33" spans="8:16" ht="15" thickBot="1" x14ac:dyDescent="0.4">
      <c r="H33" s="25"/>
      <c r="I33" s="26"/>
      <c r="J33" s="26"/>
      <c r="K33" s="26"/>
      <c r="L33" s="26"/>
      <c r="M33" s="26"/>
      <c r="N33" s="26"/>
      <c r="O33" s="26"/>
      <c r="P33" s="27"/>
    </row>
    <row r="34" spans="8:16" ht="15.5" thickTop="1" thickBot="1" x14ac:dyDescent="0.4"/>
    <row r="35" spans="8:16" ht="19" thickTop="1" x14ac:dyDescent="0.45">
      <c r="H35" s="326">
        <v>4</v>
      </c>
      <c r="I35" s="286" t="s">
        <v>357</v>
      </c>
      <c r="J35" s="15"/>
      <c r="K35" s="15"/>
      <c r="L35" s="15"/>
      <c r="M35" s="15"/>
      <c r="N35" s="15"/>
      <c r="O35" s="15"/>
      <c r="P35" s="16"/>
    </row>
    <row r="36" spans="8:16" x14ac:dyDescent="0.35">
      <c r="H36" s="22"/>
      <c r="P36" s="24"/>
    </row>
    <row r="37" spans="8:16" x14ac:dyDescent="0.35">
      <c r="H37" s="22"/>
      <c r="K37" s="612" t="s">
        <v>324</v>
      </c>
      <c r="L37" s="613"/>
      <c r="M37" s="613"/>
      <c r="N37" s="613"/>
      <c r="O37" s="613"/>
      <c r="P37" s="24"/>
    </row>
    <row r="38" spans="8:16" ht="27.75" customHeight="1" x14ac:dyDescent="0.35">
      <c r="H38" s="22"/>
      <c r="I38" s="306" t="s">
        <v>358</v>
      </c>
      <c r="J38" s="206" t="str">
        <f>'1. ANNUAL REVOLUTION'!E2</f>
        <v>MARS</v>
      </c>
      <c r="K38" s="592"/>
      <c r="L38" s="496"/>
      <c r="M38" s="496"/>
      <c r="N38" s="496"/>
      <c r="O38" s="496"/>
      <c r="P38" s="24"/>
    </row>
    <row r="39" spans="8:16" ht="30" customHeight="1" x14ac:dyDescent="0.35">
      <c r="H39" s="22"/>
      <c r="I39" s="306" t="s">
        <v>359</v>
      </c>
      <c r="J39" s="206">
        <f>VLOOKUP(J38,'1. ANNUAL REVOLUTION'!$A$23:$D$29,4,FALSE)</f>
        <v>12</v>
      </c>
      <c r="K39" s="592"/>
      <c r="L39" s="496"/>
      <c r="M39" s="496"/>
      <c r="N39" s="496"/>
      <c r="O39" s="496"/>
      <c r="P39" s="24"/>
    </row>
    <row r="40" spans="8:16" ht="15" thickBot="1" x14ac:dyDescent="0.4">
      <c r="H40" s="25"/>
      <c r="I40" s="26"/>
      <c r="J40" s="26"/>
      <c r="K40" s="26"/>
      <c r="L40" s="26"/>
      <c r="M40" s="26"/>
      <c r="N40" s="26"/>
      <c r="O40" s="26"/>
      <c r="P40" s="27"/>
    </row>
    <row r="41" spans="8:16" ht="15" thickTop="1" x14ac:dyDescent="0.35"/>
    <row r="43" spans="8:16" ht="15" thickBot="1" x14ac:dyDescent="0.4"/>
    <row r="44" spans="8:16" ht="19" thickTop="1" x14ac:dyDescent="0.45">
      <c r="H44" s="14" t="s">
        <v>369</v>
      </c>
      <c r="I44" s="286" t="s">
        <v>370</v>
      </c>
      <c r="J44" s="15"/>
      <c r="K44" s="15"/>
      <c r="L44" s="15"/>
      <c r="M44" s="15"/>
      <c r="N44" s="15"/>
      <c r="O44" s="15"/>
      <c r="P44" s="16"/>
    </row>
    <row r="45" spans="8:16" x14ac:dyDescent="0.35">
      <c r="H45" s="22"/>
      <c r="P45" s="24"/>
    </row>
    <row r="46" spans="8:16" ht="15.5" x14ac:dyDescent="0.35">
      <c r="H46" s="196" t="s">
        <v>62</v>
      </c>
      <c r="I46" s="197" t="s">
        <v>63</v>
      </c>
      <c r="J46" s="603" t="s">
        <v>64</v>
      </c>
      <c r="K46" s="603"/>
      <c r="L46" s="197" t="s">
        <v>65</v>
      </c>
      <c r="M46" s="603" t="s">
        <v>325</v>
      </c>
      <c r="N46" s="603"/>
      <c r="O46" s="603"/>
      <c r="P46" s="605"/>
    </row>
    <row r="47" spans="8:16" ht="30" customHeight="1" x14ac:dyDescent="0.35">
      <c r="H47" s="18">
        <v>1</v>
      </c>
      <c r="I47" s="313" t="s">
        <v>364</v>
      </c>
      <c r="J47" s="624" t="str">
        <f>'1. ANNUAL REVOLUTION'!D33</f>
        <v>AQUARIUS</v>
      </c>
      <c r="K47" s="624"/>
      <c r="L47" s="163">
        <f>INDEX('1. ZODIAC NATAL'!$A$6:$C$17,MATCH('2. SOLAR REVOLUTION'!J47,'1. ZODIAC NATAL'!$B$6:$B$17,0),1)</f>
        <v>3</v>
      </c>
      <c r="M47" s="593"/>
      <c r="N47" s="593"/>
      <c r="O47" s="593"/>
      <c r="P47" s="594"/>
    </row>
    <row r="48" spans="8:16" ht="30" customHeight="1" x14ac:dyDescent="0.35">
      <c r="H48" s="17">
        <v>2</v>
      </c>
      <c r="I48" s="314" t="s">
        <v>365</v>
      </c>
      <c r="J48" s="579" t="str">
        <f>'1. ANNUAL REVOLUTION'!D35</f>
        <v>PISCES</v>
      </c>
      <c r="K48" s="579"/>
      <c r="L48" s="242">
        <f>INDEX('1. ZODIAC NATAL'!$A$6:$C$17,MATCH('2. SOLAR REVOLUTION'!J48,'1. ZODIAC NATAL'!$B$6:$B$17,0),1)</f>
        <v>4</v>
      </c>
      <c r="M48" s="599"/>
      <c r="N48" s="599"/>
      <c r="O48" s="599"/>
      <c r="P48" s="600"/>
    </row>
    <row r="49" spans="8:17" ht="30" customHeight="1" x14ac:dyDescent="0.35">
      <c r="H49" s="17">
        <v>3</v>
      </c>
      <c r="I49" s="314" t="s">
        <v>66</v>
      </c>
      <c r="J49" s="579" t="str">
        <f>'1. ANNUAL REVOLUTION'!D38</f>
        <v>TAURUS</v>
      </c>
      <c r="K49" s="579"/>
      <c r="L49" s="242">
        <f>INDEX('1. ZODIAC NATAL'!$A$6:$C$17,MATCH('2. SOLAR REVOLUTION'!J49,'1. ZODIAC NATAL'!$B$6:$B$17,0),1)</f>
        <v>6</v>
      </c>
      <c r="M49" s="599"/>
      <c r="N49" s="599"/>
      <c r="O49" s="599"/>
      <c r="P49" s="600"/>
    </row>
    <row r="50" spans="8:17" ht="30" customHeight="1" x14ac:dyDescent="0.35">
      <c r="H50" s="38">
        <v>4</v>
      </c>
      <c r="I50" s="315" t="s">
        <v>68</v>
      </c>
      <c r="J50" s="581" t="str">
        <f>'1. ANNUAL REVOLUTION'!D37</f>
        <v>CANCER</v>
      </c>
      <c r="K50" s="581"/>
      <c r="L50" s="243">
        <f>INDEX('1. ZODIAC NATAL'!$A$6:$C$17,MATCH('2. SOLAR REVOLUTION'!J50,'1. ZODIAC NATAL'!$B$6:$B$17,0),1)</f>
        <v>8</v>
      </c>
      <c r="M50" s="622"/>
      <c r="N50" s="622"/>
      <c r="O50" s="622"/>
      <c r="P50" s="623"/>
    </row>
    <row r="51" spans="8:17" ht="32.25" customHeight="1" x14ac:dyDescent="0.35">
      <c r="H51" s="22"/>
      <c r="P51" s="24"/>
    </row>
    <row r="52" spans="8:17" ht="15" thickBot="1" x14ac:dyDescent="0.4">
      <c r="H52" s="25"/>
      <c r="I52" s="26"/>
      <c r="J52" s="26"/>
      <c r="K52" s="26"/>
      <c r="L52" s="26"/>
      <c r="M52" s="26"/>
      <c r="N52" s="26"/>
      <c r="O52" s="26"/>
      <c r="P52" s="27"/>
    </row>
    <row r="53" spans="8:17" ht="15" thickTop="1" x14ac:dyDescent="0.35"/>
    <row r="54" spans="8:17" ht="15" thickBot="1" x14ac:dyDescent="0.4"/>
    <row r="55" spans="8:17" ht="19" thickTop="1" x14ac:dyDescent="0.45">
      <c r="H55" s="14" t="s">
        <v>371</v>
      </c>
      <c r="I55" s="286" t="s">
        <v>372</v>
      </c>
      <c r="J55" s="15"/>
      <c r="K55" s="15"/>
      <c r="L55" s="15"/>
      <c r="M55" s="15"/>
      <c r="N55" s="15"/>
      <c r="O55" s="15"/>
      <c r="P55" s="15"/>
      <c r="Q55" s="16"/>
    </row>
    <row r="56" spans="8:17" x14ac:dyDescent="0.35">
      <c r="H56" s="22"/>
      <c r="Q56" s="24"/>
    </row>
    <row r="57" spans="8:17" ht="15" customHeight="1" x14ac:dyDescent="0.35">
      <c r="H57" s="619" t="s">
        <v>24</v>
      </c>
      <c r="I57" s="616" t="s">
        <v>70</v>
      </c>
      <c r="J57" s="616"/>
      <c r="K57" s="616"/>
      <c r="L57" s="617" t="s">
        <v>71</v>
      </c>
      <c r="M57" s="617"/>
      <c r="N57" s="616" t="s">
        <v>324</v>
      </c>
      <c r="O57" s="616"/>
      <c r="P57" s="616"/>
      <c r="Q57" s="618"/>
    </row>
    <row r="58" spans="8:17" ht="15.5" x14ac:dyDescent="0.35">
      <c r="H58" s="619"/>
      <c r="I58" s="198" t="s">
        <v>72</v>
      </c>
      <c r="J58" s="198" t="s">
        <v>73</v>
      </c>
      <c r="K58" s="197" t="s">
        <v>26</v>
      </c>
      <c r="L58" s="199" t="s">
        <v>25</v>
      </c>
      <c r="M58" s="197" t="s">
        <v>26</v>
      </c>
      <c r="N58" s="616"/>
      <c r="O58" s="616"/>
      <c r="P58" s="616"/>
      <c r="Q58" s="618"/>
    </row>
    <row r="59" spans="8:17" ht="43.5" customHeight="1" x14ac:dyDescent="0.35">
      <c r="H59" s="83">
        <v>1</v>
      </c>
      <c r="I59" s="92" t="str" cm="1">
        <f t="array" ref="I59">IFERROR(
  INDEX('1. ZODIAC NATAL'!$A$20:$A$26,
    SMALL(
      IF(ISNUMBER(MATCH('1. ZODIAC NATAL'!$D$20:$D$26, {10;1;7;4}, 0)),
         ROW('1. ZODIAC NATAL'!$A$20:$A$26) - ROW('1. ZODIAC NATAL'!$A$20) + 1
      ),
      ROWS($I$59:I59)
    )
  ),
"-")</f>
        <v>SATURN</v>
      </c>
      <c r="J59" s="327">
        <f>IFERROR(VLOOKUP(I59,'1. ZODIAC NATAL'!A20:D26,4,FALSE), "-")</f>
        <v>7</v>
      </c>
      <c r="K59" s="327" t="str">
        <f>IFERROR(VLOOKUP('2. SOLAR REVOLUTION'!I59,'1. ZODIAC NATAL'!A20:B26,2,FALSE),"-")</f>
        <v>GEMINI</v>
      </c>
      <c r="L59" s="327">
        <f>IFERROR(VLOOKUP(I59,'1. ANNUAL REVOLUTION'!A23:D29,4,FALSE),"-")</f>
        <v>2</v>
      </c>
      <c r="M59" s="327" t="str">
        <f>IFERROR(VLOOKUP(I59,'1. ANNUAL REVOLUTION'!A23:B29,2,FALSE),"-")</f>
        <v>SAGITARIUS</v>
      </c>
      <c r="N59" s="577"/>
      <c r="O59" s="577"/>
      <c r="P59" s="577"/>
      <c r="Q59" s="578"/>
    </row>
    <row r="60" spans="8:17" ht="71.25" customHeight="1" x14ac:dyDescent="0.35">
      <c r="H60" s="83">
        <v>2</v>
      </c>
      <c r="I60" s="92" t="str" cm="1">
        <f t="array" ref="I60">IFERROR(
  INDEX('1. ZODIAC NATAL'!$A$20:$A$26,
    SMALL(
      IF(ISNUMBER(MATCH('1. ZODIAC NATAL'!$D$20:$D$26, {10;1;7;4}, 0)),
         ROW('1. ZODIAC NATAL'!$A$20:$A$26) - ROW('1. ZODIAC NATAL'!$A$20) + 1
      ),
      ROWS($I$59:I60)
    )
  ),
"-")</f>
        <v>-</v>
      </c>
      <c r="J60" s="327" t="str">
        <f>IFERROR(VLOOKUP(I60,'1. ZODIAC NATAL'!A21:D28,4,FALSE), "-")</f>
        <v>-</v>
      </c>
      <c r="K60" s="327" t="str">
        <f>IFERROR(VLOOKUP('2. SOLAR REVOLUTION'!I60,'1. ZODIAC NATAL'!A21:B28,2,FALSE),"-")</f>
        <v>-</v>
      </c>
      <c r="L60" s="327" t="str">
        <f>IFERROR(VLOOKUP(I60,'1. ANNUAL REVOLUTION'!A24:D30,4,FALSE),"-")</f>
        <v>-</v>
      </c>
      <c r="M60" s="327" t="str">
        <f>IFERROR(VLOOKUP(I60,'1. ANNUAL REVOLUTION'!A24:B30,2,FALSE),"-")</f>
        <v>-</v>
      </c>
      <c r="N60" s="577"/>
      <c r="O60" s="577"/>
      <c r="P60" s="577"/>
      <c r="Q60" s="578"/>
    </row>
    <row r="61" spans="8:17" ht="71.25" customHeight="1" x14ac:dyDescent="0.35">
      <c r="H61" s="83">
        <v>3</v>
      </c>
      <c r="I61" s="92" t="str" cm="1">
        <f t="array" ref="I61">IFERROR(
  INDEX('1. ZODIAC NATAL'!$A$20:$A$26,
    SMALL(
      IF(ISNUMBER(MATCH('1. ZODIAC NATAL'!$D$20:$D$26, {10;1;7;4}, 0)),
         ROW('1. ZODIAC NATAL'!$A$20:$A$26) - ROW('1. ZODIAC NATAL'!$A$20) + 1
      ),
      ROWS($I$59:I61)
    )
  ),
"-")</f>
        <v>-</v>
      </c>
      <c r="J61" s="327" t="str">
        <f>IFERROR(VLOOKUP(I61,'1. ZODIAC NATAL'!A22:D29,4,FALSE), "-")</f>
        <v>-</v>
      </c>
      <c r="K61" s="327" t="str">
        <f>IFERROR(VLOOKUP('2. SOLAR REVOLUTION'!I61,'1. ZODIAC NATAL'!A22:B29,2,FALSE),"-")</f>
        <v>-</v>
      </c>
      <c r="L61" s="327" t="str">
        <f>IFERROR(VLOOKUP(I61,'1. ANNUAL REVOLUTION'!A25:D31,4,FALSE),"-")</f>
        <v>-</v>
      </c>
      <c r="M61" s="327" t="str">
        <f>IFERROR(VLOOKUP(I61,'1. ANNUAL REVOLUTION'!A25:B31,2,FALSE),"-")</f>
        <v>-</v>
      </c>
      <c r="N61" s="577"/>
      <c r="O61" s="577"/>
      <c r="P61" s="577"/>
      <c r="Q61" s="578"/>
    </row>
    <row r="62" spans="8:17" ht="15.5" x14ac:dyDescent="0.35">
      <c r="H62" s="83">
        <v>4</v>
      </c>
      <c r="I62" s="92" t="str" cm="1">
        <f t="array" ref="I62">IFERROR(
  INDEX('1. ZODIAC NATAL'!$A$20:$A$26,
    SMALL(
      IF(ISNUMBER(MATCH('1. ZODIAC NATAL'!$D$20:$D$26, {10;1;7;4}, 0)),
         ROW('1. ZODIAC NATAL'!$A$20:$A$26) - ROW('1. ZODIAC NATAL'!$A$20) + 1
      ),
      ROWS($I$59:I62)
    )
  ),
"-")</f>
        <v>-</v>
      </c>
      <c r="J62" s="327" t="str">
        <f>IFERROR(VLOOKUP(I62,'1. ZODIAC NATAL'!A23:D30,4,FALSE), "-")</f>
        <v>-</v>
      </c>
      <c r="K62" s="327" t="str">
        <f>IFERROR(VLOOKUP('2. SOLAR REVOLUTION'!I62,'1. ZODIAC NATAL'!A23:B30,2,FALSE),"-")</f>
        <v>-</v>
      </c>
      <c r="L62" s="327" t="str">
        <f>IFERROR(VLOOKUP(I62,'1. ANNUAL REVOLUTION'!A26:D32,4,FALSE),"-")</f>
        <v>-</v>
      </c>
      <c r="M62" s="327" t="str">
        <f>IFERROR(VLOOKUP(I62,'1. ANNUAL REVOLUTION'!A26:B32,2,FALSE),"-")</f>
        <v>-</v>
      </c>
      <c r="N62" s="577"/>
      <c r="O62" s="577"/>
      <c r="P62" s="577"/>
      <c r="Q62" s="578"/>
    </row>
    <row r="63" spans="8:17" ht="15.5" x14ac:dyDescent="0.35">
      <c r="H63" s="83">
        <v>5</v>
      </c>
      <c r="I63" s="92" t="str" cm="1">
        <f t="array" ref="I63">IFERROR(
  INDEX('1. ZODIAC NATAL'!$A$20:$A$26,
    SMALL(
      IF(ISNUMBER(MATCH('1. ZODIAC NATAL'!$D$20:$D$26, {10;1;7;4}, 0)),
         ROW('1. ZODIAC NATAL'!$A$20:$A$26) - ROW('1. ZODIAC NATAL'!$A$20) + 1
      ),
      ROWS($I$59:I63)
    )
  ),
"-")</f>
        <v>-</v>
      </c>
      <c r="J63" s="327" t="str">
        <f>IFERROR(VLOOKUP(I63,'1. ZODIAC NATAL'!A24:D31,4,FALSE), "-")</f>
        <v>-</v>
      </c>
      <c r="K63" s="327" t="str">
        <f>IFERROR(VLOOKUP('2. SOLAR REVOLUTION'!I63,'1. ZODIAC NATAL'!A24:B31,2,FALSE),"-")</f>
        <v>-</v>
      </c>
      <c r="L63" s="327" t="str">
        <f>IFERROR(VLOOKUP(I63,'1. ANNUAL REVOLUTION'!A27:D33,4,FALSE),"-")</f>
        <v>-</v>
      </c>
      <c r="M63" s="327" t="str">
        <f>IFERROR(VLOOKUP(I63,'1. ANNUAL REVOLUTION'!A27:B33,2,FALSE),"-")</f>
        <v>-</v>
      </c>
      <c r="N63" s="577"/>
      <c r="O63" s="577"/>
      <c r="P63" s="577"/>
      <c r="Q63" s="578"/>
    </row>
    <row r="64" spans="8:17" ht="15.5" x14ac:dyDescent="0.35">
      <c r="H64" s="83">
        <v>6</v>
      </c>
      <c r="I64" s="92" t="str" cm="1">
        <f t="array" ref="I64">IFERROR(
  INDEX('1. ZODIAC NATAL'!$A$20:$A$26,
    SMALL(
      IF(ISNUMBER(MATCH('1. ZODIAC NATAL'!$D$20:$D$26, {10;1;7;4}, 0)),
         ROW('1. ZODIAC NATAL'!$A$20:$A$26) - ROW('1. ZODIAC NATAL'!$A$20) + 1
      ),
      ROWS($I$59:I64)
    )
  ),
"-")</f>
        <v>-</v>
      </c>
      <c r="J64" s="327" t="str">
        <f>IFERROR(VLOOKUP(I64,'1. ZODIAC NATAL'!A25:D32,4,FALSE), "-")</f>
        <v>-</v>
      </c>
      <c r="K64" s="327" t="str">
        <f>IFERROR(VLOOKUP('2. SOLAR REVOLUTION'!I64,'1. ZODIAC NATAL'!A25:B32,2,FALSE),"-")</f>
        <v>-</v>
      </c>
      <c r="L64" s="327" t="str">
        <f>IFERROR(VLOOKUP(I64,'1. ANNUAL REVOLUTION'!A28:D34,4,FALSE),"-")</f>
        <v>-</v>
      </c>
      <c r="M64" s="327" t="str">
        <f>IFERROR(VLOOKUP(I64,'1. ANNUAL REVOLUTION'!A28:B34,2,FALSE),"-")</f>
        <v>-</v>
      </c>
      <c r="N64" s="577"/>
      <c r="O64" s="577"/>
      <c r="P64" s="577"/>
      <c r="Q64" s="578"/>
    </row>
    <row r="65" spans="8:20" ht="15.5" x14ac:dyDescent="0.35">
      <c r="H65" s="83">
        <v>7</v>
      </c>
      <c r="I65" s="92" t="str" cm="1">
        <f t="array" ref="I65">IFERROR(
  INDEX('1. ZODIAC NATAL'!$A$20:$A$26,
    SMALL(
      IF(ISNUMBER(MATCH('1. ZODIAC NATAL'!$D$20:$D$26, {10;1;7;4}, 0)),
         ROW('1. ZODIAC NATAL'!$A$20:$A$26) - ROW('1. ZODIAC NATAL'!$A$20) + 1
      ),
      ROWS($I$59:I65)
    )
  ),
"-")</f>
        <v>-</v>
      </c>
      <c r="J65" s="327" t="str">
        <f>IFERROR(VLOOKUP(I65,'1. ZODIAC NATAL'!A26:D33,4,FALSE), "-")</f>
        <v>-</v>
      </c>
      <c r="K65" s="327" t="str">
        <f>IFERROR(VLOOKUP('2. SOLAR REVOLUTION'!I65,'1. ZODIAC NATAL'!A26:B33,2,FALSE),"-")</f>
        <v>-</v>
      </c>
      <c r="L65" s="327" t="str">
        <f>IFERROR(VLOOKUP(I65,'1. ANNUAL REVOLUTION'!A29:D35,4,FALSE),"-")</f>
        <v>-</v>
      </c>
      <c r="M65" s="327" t="str">
        <f>IFERROR(VLOOKUP(I65,'1. ANNUAL REVOLUTION'!A29:B35,2,FALSE),"-")</f>
        <v>-</v>
      </c>
      <c r="N65" s="577"/>
      <c r="O65" s="577"/>
      <c r="P65" s="577"/>
      <c r="Q65" s="578"/>
    </row>
    <row r="66" spans="8:20" x14ac:dyDescent="0.35">
      <c r="H66" s="22"/>
      <c r="Q66" s="24"/>
    </row>
    <row r="67" spans="8:20" ht="15" thickBot="1" x14ac:dyDescent="0.4">
      <c r="H67" s="25"/>
      <c r="I67" s="26"/>
      <c r="J67" s="26"/>
      <c r="K67" s="26"/>
      <c r="L67" s="26"/>
      <c r="M67" s="26"/>
      <c r="N67" s="26"/>
      <c r="O67" s="26"/>
      <c r="P67" s="26"/>
      <c r="Q67" s="27"/>
    </row>
    <row r="68" spans="8:20" ht="15" thickTop="1" x14ac:dyDescent="0.35"/>
    <row r="69" spans="8:20" ht="15" thickBot="1" x14ac:dyDescent="0.4"/>
    <row r="70" spans="8:20" ht="19" thickTop="1" x14ac:dyDescent="0.45">
      <c r="H70" s="36" t="s">
        <v>373</v>
      </c>
      <c r="I70" s="286" t="s">
        <v>374</v>
      </c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6"/>
    </row>
    <row r="71" spans="8:20" x14ac:dyDescent="0.35">
      <c r="H71" s="22"/>
      <c r="T71" s="24"/>
    </row>
    <row r="72" spans="8:20" ht="15.5" x14ac:dyDescent="0.35">
      <c r="H72" s="614" t="s">
        <v>24</v>
      </c>
      <c r="I72" s="620" t="s">
        <v>339</v>
      </c>
      <c r="J72" s="603" t="s">
        <v>74</v>
      </c>
      <c r="K72" s="603"/>
      <c r="L72" s="197" t="s">
        <v>75</v>
      </c>
      <c r="M72" s="569" t="s">
        <v>325</v>
      </c>
      <c r="N72" s="570"/>
      <c r="O72" s="570"/>
      <c r="P72" s="570"/>
      <c r="Q72" s="570"/>
      <c r="R72" s="570"/>
      <c r="S72" s="570"/>
      <c r="T72" s="571"/>
    </row>
    <row r="73" spans="8:20" ht="15.5" x14ac:dyDescent="0.35">
      <c r="H73" s="615"/>
      <c r="I73" s="621"/>
      <c r="J73" s="324" t="s">
        <v>26</v>
      </c>
      <c r="K73" s="324" t="s">
        <v>25</v>
      </c>
      <c r="L73" s="324" t="s">
        <v>25</v>
      </c>
      <c r="M73" s="572"/>
      <c r="N73" s="573"/>
      <c r="O73" s="573"/>
      <c r="P73" s="573"/>
      <c r="Q73" s="573"/>
      <c r="R73" s="573"/>
      <c r="S73" s="573"/>
      <c r="T73" s="574"/>
    </row>
    <row r="74" spans="8:20" ht="32.25" customHeight="1" x14ac:dyDescent="0.35">
      <c r="H74" s="246">
        <v>1</v>
      </c>
      <c r="I74" s="156" t="s">
        <v>76</v>
      </c>
      <c r="J74" s="228" t="str">
        <f>'1. ANNUAL REVOLUTION'!B37</f>
        <v>SCORPIO</v>
      </c>
      <c r="K74" s="206">
        <f>'1. ANNUAL REVOLUTION'!E37</f>
        <v>1</v>
      </c>
      <c r="L74" s="176">
        <f>INDEX('1. ZODIAC NATAL'!$A$6:$A$17,MATCH('2. SOLAR REVOLUTION'!J74,'1. ZODIAC NATAL'!$B$6:$B$17,0),1)</f>
        <v>12</v>
      </c>
      <c r="M74" s="587"/>
      <c r="N74" s="588"/>
      <c r="O74" s="588"/>
      <c r="P74" s="588"/>
      <c r="Q74" s="588"/>
      <c r="R74" s="588"/>
      <c r="S74" s="588"/>
      <c r="T74" s="588"/>
    </row>
    <row r="75" spans="8:20" ht="39.75" customHeight="1" x14ac:dyDescent="0.35">
      <c r="H75" s="246">
        <v>2</v>
      </c>
      <c r="I75" s="156" t="s">
        <v>78</v>
      </c>
      <c r="J75" s="228" t="str">
        <f>'1. ANNUAL REVOLUTION'!B43</f>
        <v>LIBRA</v>
      </c>
      <c r="K75" s="206">
        <f>'1. ANNUAL REVOLUTION'!D43</f>
        <v>12</v>
      </c>
      <c r="L75" s="176">
        <f>INDEX('1. ZODIAC NATAL'!$A$6:$A$17,MATCH('2. SOLAR REVOLUTION'!J75,'1. ZODIAC NATAL'!$B$6:$B$17,0),1)</f>
        <v>11</v>
      </c>
      <c r="M75" s="587"/>
      <c r="N75" s="587"/>
      <c r="O75" s="587"/>
      <c r="P75" s="587"/>
      <c r="Q75" s="587"/>
      <c r="R75" s="587"/>
      <c r="S75" s="587"/>
      <c r="T75" s="587"/>
    </row>
    <row r="76" spans="8:20" ht="30.75" customHeight="1" x14ac:dyDescent="0.35">
      <c r="H76" s="246">
        <v>3</v>
      </c>
      <c r="I76" s="156" t="s">
        <v>80</v>
      </c>
      <c r="J76" s="228" t="str">
        <f>'1. ANNUAL REVOLUTION'!B44</f>
        <v>SCORPIO</v>
      </c>
      <c r="K76" s="575" t="str">
        <f>VLOOKUP(J76,'ZODIAC LORD and ATRIBUTES'!A:D,4,FALSE)</f>
        <v>FIXED</v>
      </c>
      <c r="L76" s="576"/>
      <c r="M76" s="587"/>
      <c r="N76" s="587"/>
      <c r="O76" s="587"/>
      <c r="P76" s="587"/>
      <c r="Q76" s="587"/>
      <c r="R76" s="587"/>
      <c r="S76" s="587"/>
      <c r="T76" s="587"/>
    </row>
    <row r="77" spans="8:20" ht="52.5" customHeight="1" x14ac:dyDescent="0.35">
      <c r="H77" s="246">
        <v>4</v>
      </c>
      <c r="I77" s="156" t="s">
        <v>81</v>
      </c>
      <c r="J77" s="228" t="str">
        <f>'1. ANNUAL REVOLUTION'!B45</f>
        <v>SAGITARIUS</v>
      </c>
      <c r="K77" s="206">
        <f>'1. ANNUAL REVOLUTION'!D45</f>
        <v>2</v>
      </c>
      <c r="L77" s="176">
        <f>INDEX('1. ZODIAC NATAL'!$A$6:$A$17,MATCH('2. SOLAR REVOLUTION'!J77,'1. ZODIAC NATAL'!$B$6:$B$17,0),1)</f>
        <v>1</v>
      </c>
      <c r="M77" s="587"/>
      <c r="N77" s="587"/>
      <c r="O77" s="587"/>
      <c r="P77" s="587"/>
      <c r="Q77" s="587"/>
      <c r="R77" s="587"/>
      <c r="S77" s="587"/>
      <c r="T77" s="587"/>
    </row>
    <row r="78" spans="8:20" ht="33" customHeight="1" x14ac:dyDescent="0.35">
      <c r="H78" s="246">
        <v>5</v>
      </c>
      <c r="I78" s="156" t="s">
        <v>83</v>
      </c>
      <c r="J78" s="228" t="str">
        <f>'1. ANNUAL REVOLUTION'!B46</f>
        <v>TAURUS</v>
      </c>
      <c r="K78" s="206">
        <f>'1. ANNUAL REVOLUTION'!D46</f>
        <v>7</v>
      </c>
      <c r="L78" s="176">
        <f>INDEX('1. ZODIAC NATAL'!$A$6:$A$17,MATCH('2. SOLAR REVOLUTION'!J78,'1. ZODIAC NATAL'!$B$6:$B$17,0),1)</f>
        <v>6</v>
      </c>
      <c r="M78" s="589"/>
      <c r="N78" s="589"/>
      <c r="O78" s="589"/>
      <c r="P78" s="589"/>
      <c r="Q78" s="589"/>
      <c r="R78" s="589"/>
      <c r="S78" s="589"/>
      <c r="T78" s="589"/>
    </row>
    <row r="79" spans="8:20" ht="15" thickBot="1" x14ac:dyDescent="0.4">
      <c r="H79" s="22"/>
      <c r="T79" s="24"/>
    </row>
    <row r="80" spans="8:20" ht="31" x14ac:dyDescent="0.65">
      <c r="H80" s="22"/>
      <c r="I80" s="582" t="s">
        <v>322</v>
      </c>
      <c r="J80" s="583"/>
      <c r="O80" s="157"/>
      <c r="P80" s="157"/>
      <c r="Q80" s="157"/>
      <c r="R80" s="157"/>
      <c r="S80" s="157"/>
      <c r="T80" s="158"/>
    </row>
    <row r="81" spans="8:20" ht="18.5" x14ac:dyDescent="0.45">
      <c r="H81" s="22"/>
      <c r="I81" s="328" t="s">
        <v>85</v>
      </c>
      <c r="J81" s="329" t="str">
        <f>'1. ANNUAL REVOLUTION'!B45</f>
        <v>SAGITARIUS</v>
      </c>
      <c r="O81" s="159"/>
      <c r="P81" s="159"/>
      <c r="Q81" s="159"/>
      <c r="R81" s="159"/>
      <c r="S81" s="159"/>
      <c r="T81" s="160"/>
    </row>
    <row r="82" spans="8:20" ht="18.5" x14ac:dyDescent="0.45">
      <c r="H82" s="22"/>
      <c r="I82" s="328" t="s">
        <v>44</v>
      </c>
      <c r="J82" s="330" t="str">
        <f>'1. ANNUAL REVOLUTION'!$E$45</f>
        <v>PISCES</v>
      </c>
      <c r="O82" s="159"/>
      <c r="P82" s="159"/>
      <c r="Q82" s="159"/>
      <c r="R82" s="159"/>
      <c r="S82" s="159"/>
      <c r="T82" s="160"/>
    </row>
    <row r="83" spans="8:20" ht="18.5" x14ac:dyDescent="0.45">
      <c r="H83" s="22"/>
      <c r="I83" s="328" t="s">
        <v>86</v>
      </c>
      <c r="J83" s="331">
        <f>INDEX('1. ZODIAC NATAL'!$A$6:$A$17,MATCH(J82,'1. ZODIAC NATAL'!$B$6:$B$17,0))</f>
        <v>4</v>
      </c>
      <c r="O83" s="107"/>
      <c r="P83" s="107"/>
      <c r="Q83" s="107"/>
      <c r="R83" s="107"/>
      <c r="S83" s="107"/>
      <c r="T83" s="161"/>
    </row>
    <row r="84" spans="8:20" ht="19" thickBot="1" x14ac:dyDescent="0.5">
      <c r="H84" s="22"/>
      <c r="I84" s="332" t="s">
        <v>87</v>
      </c>
      <c r="J84" s="333">
        <f>'1. ANNUAL REVOLUTION'!F45</f>
        <v>2</v>
      </c>
      <c r="O84" s="107"/>
      <c r="P84" s="107"/>
      <c r="Q84" s="107"/>
      <c r="R84" s="107"/>
      <c r="S84" s="107"/>
      <c r="T84" s="161"/>
    </row>
    <row r="85" spans="8:20" ht="18.5" x14ac:dyDescent="0.45">
      <c r="H85" s="22"/>
      <c r="I85" s="11"/>
      <c r="J85" s="277"/>
      <c r="O85" s="107"/>
      <c r="P85" s="107"/>
      <c r="Q85" s="107"/>
      <c r="R85" s="107"/>
      <c r="S85" s="107"/>
      <c r="T85" s="161"/>
    </row>
    <row r="86" spans="8:20" ht="18.5" x14ac:dyDescent="0.45">
      <c r="H86" s="22"/>
      <c r="I86" s="580" t="s">
        <v>340</v>
      </c>
      <c r="J86" s="580"/>
      <c r="O86" s="107"/>
      <c r="P86" s="107"/>
      <c r="Q86" s="107"/>
      <c r="R86" s="107"/>
      <c r="S86" s="107"/>
      <c r="T86" s="161"/>
    </row>
    <row r="87" spans="8:20" ht="18.5" x14ac:dyDescent="0.45">
      <c r="H87" s="22"/>
      <c r="I87" s="282" t="s">
        <v>46</v>
      </c>
      <c r="J87" s="278">
        <f>'ZODIAC CALCULATION '!H3</f>
        <v>8</v>
      </c>
      <c r="K87" s="52"/>
      <c r="O87" s="107"/>
      <c r="P87" s="107"/>
      <c r="Q87" s="107"/>
      <c r="R87" s="107"/>
      <c r="S87" s="107"/>
      <c r="T87" s="161"/>
    </row>
    <row r="88" spans="8:20" ht="18.5" x14ac:dyDescent="0.45">
      <c r="H88" s="22"/>
      <c r="I88" s="282" t="s">
        <v>44</v>
      </c>
      <c r="J88" s="278" t="str">
        <f>'1. ANNUAL REVOLUTION'!E46</f>
        <v>SAGITARIUS</v>
      </c>
      <c r="K88" s="52"/>
      <c r="O88" s="107"/>
      <c r="P88" s="107"/>
      <c r="Q88" s="107"/>
      <c r="R88" s="107"/>
      <c r="S88" s="107"/>
      <c r="T88" s="161"/>
    </row>
    <row r="89" spans="8:20" ht="18.5" x14ac:dyDescent="0.45">
      <c r="H89" s="22"/>
      <c r="I89" s="283" t="s">
        <v>65</v>
      </c>
      <c r="J89" s="278">
        <f>INDEX('1. ZODIAC NATAL'!$A$6:$A$17,MATCH('2. SOLAR REVOLUTION'!J88,'1. ZODIAC NATAL'!$B$6:$B$17,0))</f>
        <v>1</v>
      </c>
      <c r="K89" s="52"/>
      <c r="O89" s="107"/>
      <c r="P89" s="107"/>
      <c r="Q89" s="107"/>
      <c r="R89" s="107"/>
      <c r="S89" s="107"/>
      <c r="T89" s="161"/>
    </row>
    <row r="90" spans="8:20" ht="18.5" x14ac:dyDescent="0.45">
      <c r="H90" s="22"/>
      <c r="I90" s="11"/>
      <c r="J90" s="277"/>
      <c r="O90" s="107"/>
      <c r="P90" s="107"/>
      <c r="Q90" s="107"/>
      <c r="R90" s="107"/>
      <c r="S90" s="107"/>
      <c r="T90" s="161"/>
    </row>
    <row r="91" spans="8:20" ht="18.5" x14ac:dyDescent="0.45">
      <c r="H91" s="22"/>
      <c r="I91" s="580" t="s">
        <v>341</v>
      </c>
      <c r="J91" s="580"/>
      <c r="O91" s="107"/>
      <c r="P91" s="107"/>
      <c r="Q91" s="107"/>
      <c r="R91" s="107"/>
      <c r="S91" s="107"/>
      <c r="T91" s="161"/>
    </row>
    <row r="92" spans="8:20" ht="18.5" x14ac:dyDescent="0.45">
      <c r="H92" s="22"/>
      <c r="I92" s="282" t="s">
        <v>46</v>
      </c>
      <c r="J92" s="278">
        <f>'ZODIAC CALCULATION '!H4</f>
        <v>7</v>
      </c>
      <c r="O92" s="107"/>
      <c r="P92" s="107"/>
      <c r="Q92" s="107"/>
      <c r="R92" s="107"/>
      <c r="S92" s="107"/>
      <c r="T92" s="161"/>
    </row>
    <row r="93" spans="8:20" ht="18.5" x14ac:dyDescent="0.45">
      <c r="H93" s="22"/>
      <c r="I93" s="11"/>
      <c r="J93" s="277"/>
      <c r="O93" s="107"/>
      <c r="P93" s="107"/>
      <c r="Q93" s="107"/>
      <c r="R93" s="107"/>
      <c r="S93" s="107"/>
      <c r="T93" s="161"/>
    </row>
    <row r="94" spans="8:20" ht="15" thickBot="1" x14ac:dyDescent="0.4">
      <c r="H94" s="25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7"/>
    </row>
    <row r="95" spans="8:20" ht="15" thickTop="1" x14ac:dyDescent="0.35"/>
    <row r="96" spans="8:20" ht="15" thickBot="1" x14ac:dyDescent="0.4"/>
    <row r="97" spans="8:23" ht="21.5" thickTop="1" x14ac:dyDescent="0.5">
      <c r="H97" s="106">
        <v>8</v>
      </c>
      <c r="I97" s="105" t="s">
        <v>252</v>
      </c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6"/>
    </row>
    <row r="98" spans="8:23" x14ac:dyDescent="0.35">
      <c r="H98" s="22"/>
      <c r="W98" s="24"/>
    </row>
    <row r="99" spans="8:23" x14ac:dyDescent="0.35">
      <c r="H99" s="22"/>
      <c r="I99" s="168" t="s">
        <v>265</v>
      </c>
      <c r="J99" s="66" t="e">
        <f>'2. SATURN JUPITER CONJ'!V3</f>
        <v>#N/A</v>
      </c>
      <c r="K99" s="165"/>
      <c r="L99" s="166"/>
      <c r="M99" s="166"/>
      <c r="W99" s="24"/>
    </row>
    <row r="100" spans="8:23" x14ac:dyDescent="0.35">
      <c r="H100" s="22"/>
      <c r="I100" s="168" t="s">
        <v>264</v>
      </c>
      <c r="J100" s="66" t="e">
        <f>INDEX('1. ANNUAL REVOLUTION'!$B$23:$B$29,MATCH('2. SOLAR REVOLUTION'!J99,'1. ANNUAL REVOLUTION'!$A$23:$A$29,0))</f>
        <v>#N/A</v>
      </c>
      <c r="W100" s="24"/>
    </row>
    <row r="101" spans="8:23" x14ac:dyDescent="0.35">
      <c r="H101" s="22"/>
      <c r="I101" s="4"/>
      <c r="W101" s="24"/>
    </row>
    <row r="102" spans="8:23" x14ac:dyDescent="0.35">
      <c r="H102" s="22"/>
      <c r="J102" s="137" t="s">
        <v>26</v>
      </c>
      <c r="K102" s="137" t="s">
        <v>39</v>
      </c>
      <c r="L102" s="168" t="s">
        <v>257</v>
      </c>
      <c r="M102" s="586" t="s">
        <v>324</v>
      </c>
      <c r="N102" s="586"/>
      <c r="O102" s="586"/>
      <c r="P102" s="586"/>
      <c r="Q102" s="586"/>
      <c r="R102" s="586"/>
      <c r="S102" s="586"/>
      <c r="W102" s="24"/>
    </row>
    <row r="103" spans="8:23" ht="26.15" customHeight="1" x14ac:dyDescent="0.35">
      <c r="H103" s="22"/>
      <c r="I103" s="448" t="s">
        <v>253</v>
      </c>
      <c r="J103" s="206" t="str">
        <f>'1. ZODIAC NATAL'!B37</f>
        <v>GEMINI</v>
      </c>
      <c r="K103" s="447">
        <f>'1. ZODIAC NATAL'!C37</f>
        <v>2.0659722222222222E-2</v>
      </c>
      <c r="L103" s="206" t="str">
        <f>VLOOKUP(J103,'ZODIAC LORD and ATRIBUTES'!A:C,3,FALSE)</f>
        <v>MERCURY</v>
      </c>
      <c r="M103" s="585"/>
      <c r="N103" s="585"/>
      <c r="O103" s="585"/>
      <c r="P103" s="585"/>
      <c r="Q103" s="585"/>
      <c r="R103" s="585"/>
      <c r="S103" s="585"/>
      <c r="W103" s="24"/>
    </row>
    <row r="104" spans="8:23" ht="29.15" customHeight="1" x14ac:dyDescent="0.35">
      <c r="H104" s="22"/>
      <c r="I104" s="448" t="s">
        <v>254</v>
      </c>
      <c r="J104" s="206">
        <f>'1. ZODIAC NATAL'!B38</f>
        <v>0</v>
      </c>
      <c r="K104" s="447">
        <f>'1. ZODIAC NATAL'!C38</f>
        <v>0</v>
      </c>
      <c r="L104" s="206" t="e">
        <f>VLOOKUP(J104,'ZODIAC LORD and ATRIBUTES'!A:C,3,FALSE)</f>
        <v>#N/A</v>
      </c>
      <c r="M104" s="585"/>
      <c r="N104" s="585"/>
      <c r="O104" s="585"/>
      <c r="P104" s="585"/>
      <c r="Q104" s="585"/>
      <c r="R104" s="585"/>
      <c r="S104" s="585"/>
      <c r="W104" s="24"/>
    </row>
    <row r="105" spans="8:23" x14ac:dyDescent="0.35">
      <c r="H105" s="22"/>
      <c r="W105" s="24"/>
    </row>
    <row r="106" spans="8:23" x14ac:dyDescent="0.35">
      <c r="H106" s="22"/>
      <c r="W106" s="24"/>
    </row>
    <row r="107" spans="8:23" ht="15" thickBot="1" x14ac:dyDescent="0.4">
      <c r="H107" s="25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7"/>
    </row>
    <row r="108" spans="8:23" ht="15" thickTop="1" x14ac:dyDescent="0.35"/>
  </sheetData>
  <mergeCells count="56">
    <mergeCell ref="K37:O37"/>
    <mergeCell ref="H72:H73"/>
    <mergeCell ref="I57:K57"/>
    <mergeCell ref="L57:M57"/>
    <mergeCell ref="N57:Q58"/>
    <mergeCell ref="N65:Q65"/>
    <mergeCell ref="H57:H58"/>
    <mergeCell ref="N59:Q59"/>
    <mergeCell ref="N60:Q60"/>
    <mergeCell ref="N63:Q63"/>
    <mergeCell ref="N64:Q64"/>
    <mergeCell ref="I72:I73"/>
    <mergeCell ref="J72:K72"/>
    <mergeCell ref="M49:P49"/>
    <mergeCell ref="M50:P50"/>
    <mergeCell ref="J47:K47"/>
    <mergeCell ref="J3:L3"/>
    <mergeCell ref="N3:P3"/>
    <mergeCell ref="J13:K13"/>
    <mergeCell ref="J46:K46"/>
    <mergeCell ref="J4:K4"/>
    <mergeCell ref="L12:N12"/>
    <mergeCell ref="M46:P46"/>
    <mergeCell ref="O12:P12"/>
    <mergeCell ref="L11:N11"/>
    <mergeCell ref="O11:P11"/>
    <mergeCell ref="K18:O18"/>
    <mergeCell ref="K24:O25"/>
    <mergeCell ref="I19:J19"/>
    <mergeCell ref="L29:O29"/>
    <mergeCell ref="L30:L31"/>
    <mergeCell ref="K38:O39"/>
    <mergeCell ref="J14:K14"/>
    <mergeCell ref="M103:S104"/>
    <mergeCell ref="M102:S102"/>
    <mergeCell ref="M74:T74"/>
    <mergeCell ref="M75:T75"/>
    <mergeCell ref="M77:T77"/>
    <mergeCell ref="M78:T78"/>
    <mergeCell ref="M76:T76"/>
    <mergeCell ref="K23:O23"/>
    <mergeCell ref="K19:O21"/>
    <mergeCell ref="I91:J91"/>
    <mergeCell ref="M47:P47"/>
    <mergeCell ref="M30:O31"/>
    <mergeCell ref="M32:O32"/>
    <mergeCell ref="N62:Q62"/>
    <mergeCell ref="M48:P48"/>
    <mergeCell ref="M72:T73"/>
    <mergeCell ref="K76:L76"/>
    <mergeCell ref="N61:Q61"/>
    <mergeCell ref="J48:K48"/>
    <mergeCell ref="I86:J86"/>
    <mergeCell ref="J49:K49"/>
    <mergeCell ref="J50:K50"/>
    <mergeCell ref="I80:J80"/>
  </mergeCells>
  <conditionalFormatting sqref="I59:M65">
    <cfRule type="cellIs" dxfId="7" priority="2" operator="equal">
      <formula>"-"</formula>
    </cfRule>
  </conditionalFormatting>
  <conditionalFormatting sqref="J24">
    <cfRule type="cellIs" dxfId="6" priority="1" operator="equal">
      <formula>"YES"</formula>
    </cfRule>
  </conditionalFormatting>
  <conditionalFormatting sqref="O12:P12">
    <cfRule type="cellIs" dxfId="5" priority="4" operator="equal">
      <formula>"NON FLUCTUATING MOMENT"</formula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5AD9715-63FC-40C0-AB7C-90469AB9C25F}">
          <x14:formula1>
            <xm:f>'CHALDEAN ORDER'!$C$2:$C$8</xm:f>
          </x14:formula1>
          <xm:sqref>J12</xm:sqref>
        </x14:dataValidation>
        <x14:dataValidation type="list" allowBlank="1" showInputMessage="1" showErrorMessage="1" xr:uid="{8E86330B-C82A-4278-B8B9-9A2116FA1E5A}">
          <x14:formula1>
            <xm:f>'CONTINOUS ZODIAC TABLE'!$A$2:$A$61</xm:f>
          </x14:formula1>
          <xm:sqref>J103:J104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D14A9-980C-46DC-951E-1B5B0F1DD71F}">
  <sheetPr codeName="Sheet6">
    <tabColor rgb="FF00B0F0"/>
  </sheetPr>
  <dimension ref="A1:U210"/>
  <sheetViews>
    <sheetView topLeftCell="E1" zoomScale="70" zoomScaleNormal="70" workbookViewId="0">
      <pane ySplit="4" topLeftCell="A5" activePane="bottomLeft" state="frozen"/>
      <selection activeCell="E1" sqref="E1"/>
      <selection pane="bottomLeft" activeCell="T15" sqref="T15:V30"/>
    </sheetView>
  </sheetViews>
  <sheetFormatPr defaultColWidth="8.7265625" defaultRowHeight="14.5" x14ac:dyDescent="0.35"/>
  <cols>
    <col min="1" max="3" width="21.1796875" style="71" hidden="1" customWidth="1"/>
    <col min="4" max="4" width="8.81640625" style="71" hidden="1" customWidth="1"/>
    <col min="5" max="5" width="24.26953125" style="71" bestFit="1" customWidth="1"/>
    <col min="6" max="6" width="13.453125" style="218" customWidth="1"/>
    <col min="7" max="7" width="16.26953125" style="71" customWidth="1"/>
    <col min="8" max="8" width="13.26953125" style="71" customWidth="1"/>
    <col min="9" max="9" width="16" style="71" bestFit="1" customWidth="1"/>
    <col min="10" max="10" width="15" style="71" bestFit="1" customWidth="1"/>
    <col min="11" max="11" width="14.54296875" style="71" bestFit="1" customWidth="1"/>
    <col min="12" max="12" width="14" style="71" customWidth="1"/>
    <col min="13" max="13" width="8.7265625" style="71" bestFit="1" customWidth="1"/>
    <col min="14" max="14" width="15.26953125" style="71" customWidth="1"/>
    <col min="15" max="15" width="8.7265625" style="71"/>
    <col min="16" max="16" width="20.54296875" style="71" bestFit="1" customWidth="1"/>
    <col min="17" max="17" width="18.26953125" style="71" bestFit="1" customWidth="1"/>
    <col min="18" max="18" width="15.54296875" style="71" bestFit="1" customWidth="1"/>
    <col min="19" max="19" width="20.90625" style="218" bestFit="1" customWidth="1"/>
    <col min="20" max="20" width="18.6328125" style="71" bestFit="1" customWidth="1"/>
    <col min="21" max="21" width="10" style="71" bestFit="1" customWidth="1"/>
    <col min="22" max="22" width="9.81640625" style="71" bestFit="1" customWidth="1"/>
    <col min="23" max="23" width="17.453125" style="71" bestFit="1" customWidth="1"/>
    <col min="24" max="16384" width="8.7265625" style="71"/>
  </cols>
  <sheetData>
    <row r="1" spans="5:21" ht="44.25" customHeight="1" x14ac:dyDescent="0.35">
      <c r="E1" s="316" t="s">
        <v>61</v>
      </c>
      <c r="F1" s="317" t="str">
        <f>'2. SOLAR REVOLUTION'!J12</f>
        <v>SUN</v>
      </c>
      <c r="G1" s="625" t="s">
        <v>320</v>
      </c>
      <c r="H1" s="626"/>
      <c r="I1" s="318" t="s">
        <v>139</v>
      </c>
      <c r="Q1" s="71" t="s">
        <v>152</v>
      </c>
      <c r="T1" s="71" t="s">
        <v>152</v>
      </c>
      <c r="U1" s="71" t="s">
        <v>152</v>
      </c>
    </row>
    <row r="2" spans="5:21" ht="44.25" customHeight="1" x14ac:dyDescent="0.35">
      <c r="E2" s="316" t="s">
        <v>378</v>
      </c>
      <c r="F2" s="317" t="str">
        <f>'1. ZODIAC NATAL'!D37</f>
        <v>MERCURY</v>
      </c>
      <c r="G2" s="336"/>
      <c r="H2" s="337"/>
    </row>
    <row r="3" spans="5:21" ht="10.5" customHeight="1" x14ac:dyDescent="0.35">
      <c r="E3" s="254"/>
    </row>
    <row r="4" spans="5:21" s="273" customFormat="1" ht="61.5" customHeight="1" x14ac:dyDescent="0.35">
      <c r="E4" s="257" t="s">
        <v>296</v>
      </c>
      <c r="F4" s="258" t="s">
        <v>294</v>
      </c>
      <c r="G4" s="259" t="s">
        <v>26</v>
      </c>
      <c r="H4" s="257" t="s">
        <v>323</v>
      </c>
      <c r="I4" s="259" t="s">
        <v>44</v>
      </c>
      <c r="J4" s="257" t="s">
        <v>301</v>
      </c>
      <c r="K4" s="257" t="s">
        <v>303</v>
      </c>
      <c r="L4" s="270" t="s">
        <v>306</v>
      </c>
      <c r="M4" s="270" t="s">
        <v>414</v>
      </c>
      <c r="N4" s="270" t="s">
        <v>377</v>
      </c>
      <c r="S4" s="389"/>
    </row>
    <row r="5" spans="5:21" ht="18.5" x14ac:dyDescent="0.45">
      <c r="E5" s="260" t="s">
        <v>415</v>
      </c>
      <c r="F5" s="261">
        <v>32101</v>
      </c>
      <c r="G5" s="260" t="s">
        <v>122</v>
      </c>
      <c r="H5" s="262">
        <v>6.8634259259259256E-3</v>
      </c>
      <c r="I5" s="263" t="str" cm="1">
        <f t="array" ref="I5">INDEX(D:D, SUMPRODUCT((A:A=G5) * (B:B&lt;=H5) * (C:C&gt;=H5) * ROW(A:A)))</f>
        <v>AQUARIUS</v>
      </c>
      <c r="J5" s="260" t="s">
        <v>122</v>
      </c>
      <c r="K5" s="263" t="str">
        <f>IFERROR(CHOOSE(MATCH(J5, {"SCORPIO";"CAPRICORN";"TAURUS";"CANCER"}, 0), "FALL","DETRIMENT", "EXALTED", "DIGNITY"), "PEREGRINE")</f>
        <v>FALL</v>
      </c>
      <c r="L5" s="260" t="s">
        <v>139</v>
      </c>
      <c r="M5" s="271">
        <v>1</v>
      </c>
      <c r="N5" s="260" t="s">
        <v>304</v>
      </c>
    </row>
    <row r="6" spans="5:21" ht="18.5" x14ac:dyDescent="0.45">
      <c r="E6" s="260" t="s">
        <v>416</v>
      </c>
      <c r="F6" s="261">
        <v>32130</v>
      </c>
      <c r="G6" s="260" t="s">
        <v>69</v>
      </c>
      <c r="H6" s="262">
        <v>1.6898148148148148E-3</v>
      </c>
      <c r="I6" s="263" t="str" cm="1">
        <f t="array" ref="I6">INDEX(D:D, SUMPRODUCT((A:A=G6) * (B:B&lt;=H6) * (C:C&gt;=H6) * ROW(A:A)))</f>
        <v>LEO</v>
      </c>
      <c r="J6" s="260" t="s">
        <v>82</v>
      </c>
      <c r="K6" s="263" t="str">
        <f>IFERROR(CHOOSE(MATCH(J6, {"SCORPIO";"CAPRICORN";"TAURUS";"CANCER"}, 0), "FALL","DETRIMENT", "EXALTED", "DIGNITY"), "PEREGRINE")</f>
        <v>PEREGRINE</v>
      </c>
      <c r="L6" s="260"/>
      <c r="M6" s="272">
        <v>1</v>
      </c>
      <c r="N6" s="74"/>
    </row>
    <row r="7" spans="5:21" ht="18.5" x14ac:dyDescent="0.45">
      <c r="E7" s="260" t="s">
        <v>417</v>
      </c>
      <c r="F7" s="261">
        <v>32160</v>
      </c>
      <c r="G7" s="260" t="s">
        <v>142</v>
      </c>
      <c r="H7" s="262">
        <v>1.4467592592592592E-3</v>
      </c>
      <c r="I7" s="263" t="str" cm="1">
        <f t="array" ref="I7">INDEX(D:D, SUMPRODUCT((A:A=G7) * (B:B&lt;=H7) * (C:C&gt;=H7) * ROW(A:A)))</f>
        <v>CAPRICORN</v>
      </c>
      <c r="J7" s="260" t="s">
        <v>142</v>
      </c>
      <c r="K7" s="263" t="str">
        <f>IFERROR(CHOOSE(MATCH(J7, {"SCORPIO";"CAPRICORN";"TAURUS";"CANCER"}, 0), "FALL","DETRIMENT", "EXALTED", "DIGNITY"), "PEREGRINE")</f>
        <v>DETRIMENT</v>
      </c>
      <c r="L7" s="260" t="s">
        <v>139</v>
      </c>
      <c r="M7" s="271">
        <v>1</v>
      </c>
      <c r="N7" s="74"/>
    </row>
    <row r="8" spans="5:21" ht="18.5" x14ac:dyDescent="0.45">
      <c r="E8" s="260" t="s">
        <v>418</v>
      </c>
      <c r="F8" s="261">
        <v>32189</v>
      </c>
      <c r="G8" s="260" t="s">
        <v>77</v>
      </c>
      <c r="H8" s="262">
        <v>1.4780092592592593E-2</v>
      </c>
      <c r="I8" s="263" t="str" cm="1">
        <f t="array" ref="I8">INDEX(D:D, SUMPRODUCT((A:A=G8) * (B:B&lt;=H8) * (C:C&gt;=H8) * ROW(A:A)))</f>
        <v>TAURUS</v>
      </c>
      <c r="J8" s="260" t="s">
        <v>79</v>
      </c>
      <c r="K8" s="263" t="str">
        <f>IFERROR(CHOOSE(MATCH(J8, {"SCORPIO";"CAPRICORN";"TAURUS";"CANCER"}, 0), "FALL","DETRIMENT", "EXALTED", "DIGNITY"), "PEREGRINE")</f>
        <v>PEREGRINE</v>
      </c>
      <c r="L8" s="260"/>
      <c r="M8" s="272">
        <v>2</v>
      </c>
      <c r="N8" s="74"/>
    </row>
    <row r="9" spans="5:21" ht="18.5" x14ac:dyDescent="0.45">
      <c r="E9" s="260" t="s">
        <v>419</v>
      </c>
      <c r="F9" s="261">
        <v>32219</v>
      </c>
      <c r="G9" s="260" t="s">
        <v>77</v>
      </c>
      <c r="H9" s="262">
        <v>1.5972222222222221E-2</v>
      </c>
      <c r="I9" s="263" t="str" cm="1">
        <f t="array" ref="I9">INDEX(D:D, SUMPRODUCT((A:A=G9) * (B:B&lt;=H9) * (C:C&gt;=H9) * ROW(A:A)))</f>
        <v>GEMINI</v>
      </c>
      <c r="J9" s="260" t="s">
        <v>124</v>
      </c>
      <c r="K9" s="263" t="str">
        <f>IFERROR(CHOOSE(MATCH(J9, {"SCORPIO";"CAPRICORN";"TAURUS";"CANCER"}, 0), "FALL","DETRIMENT", "EXALTED", "DIGNITY"), "PEREGRINE")</f>
        <v>PEREGRINE</v>
      </c>
      <c r="L9" s="260" t="s">
        <v>139</v>
      </c>
      <c r="M9" s="272">
        <v>1</v>
      </c>
      <c r="N9" s="74"/>
    </row>
    <row r="10" spans="5:21" ht="18.5" x14ac:dyDescent="0.45">
      <c r="E10" s="260" t="s">
        <v>420</v>
      </c>
      <c r="F10" s="261">
        <v>32250</v>
      </c>
      <c r="G10" s="260" t="s">
        <v>124</v>
      </c>
      <c r="H10" s="262">
        <v>1.1400462962962963E-2</v>
      </c>
      <c r="I10" s="263" t="str" cm="1">
        <f t="array" ref="I10">INDEX(D:D, SUMPRODUCT((A:A=G10) * (B:B&lt;=H10) * (C:C&gt;=H10) * ROW(A:A)))</f>
        <v>VIRGO</v>
      </c>
      <c r="J10" s="260" t="s">
        <v>121</v>
      </c>
      <c r="K10" s="263" t="str">
        <f>IFERROR(CHOOSE(MATCH(J10, {"SCORPIO";"CAPRICORN";"TAURUS";"CANCER"}, 0), "FALL","DETRIMENT", "EXALTED", "DIGNITY"), "PEREGRINE")</f>
        <v>EXALTED</v>
      </c>
      <c r="L10" s="260"/>
      <c r="M10" s="272">
        <v>1</v>
      </c>
      <c r="N10" s="74"/>
    </row>
    <row r="11" spans="5:21" ht="18.5" x14ac:dyDescent="0.45">
      <c r="E11" s="260" t="s">
        <v>421</v>
      </c>
      <c r="F11" s="261">
        <v>32281</v>
      </c>
      <c r="G11" s="260" t="s">
        <v>124</v>
      </c>
      <c r="H11" s="262">
        <v>1.7280092592592593E-2</v>
      </c>
      <c r="I11" s="263" t="str" cm="1">
        <f t="array" ref="I11">INDEX(D:D, SUMPRODUCT((A:A=G11) * (B:B&lt;=H11) * (C:C&gt;=H11) * ROW(A:A)))</f>
        <v>SAGITARIUS</v>
      </c>
      <c r="J11" s="260" t="s">
        <v>102</v>
      </c>
      <c r="K11" s="263" t="str">
        <f>IFERROR(CHOOSE(MATCH(J11, {"SCORPIO";"CAPRICORN";"TAURUS";"CANCER"}, 0), "FALL","DETRIMENT", "EXALTED", "DIGNITY"), "PEREGRINE")</f>
        <v>PEREGRINE</v>
      </c>
      <c r="L11" s="260"/>
      <c r="M11" s="272">
        <v>12</v>
      </c>
      <c r="N11" s="74"/>
    </row>
    <row r="12" spans="5:21" ht="18.5" x14ac:dyDescent="0.45">
      <c r="E12" s="260" t="s">
        <v>422</v>
      </c>
      <c r="F12" s="261">
        <v>32312</v>
      </c>
      <c r="G12" s="260" t="s">
        <v>69</v>
      </c>
      <c r="H12" s="262">
        <v>1.9849537037037037E-2</v>
      </c>
      <c r="I12" s="263" t="str" cm="1">
        <f t="array" ref="I12">INDEX(D:D, SUMPRODUCT((A:A=G12) * (B:B&lt;=H12) * (C:C&gt;=H12) * ROW(A:A)))</f>
        <v>CANCER</v>
      </c>
      <c r="J12" s="260" t="s">
        <v>69</v>
      </c>
      <c r="K12" s="263" t="str">
        <f>IFERROR(CHOOSE(MATCH(J12, {"SCORPIO";"CAPRICORN";"TAURUS";"CANCER"}, 0), "FALL","DETRIMENT", "EXALTED", "DIGNITY"), "PEREGRINE")</f>
        <v>PEREGRINE</v>
      </c>
      <c r="L12" s="260"/>
      <c r="M12" s="272">
        <v>3</v>
      </c>
      <c r="N12" s="74"/>
    </row>
    <row r="13" spans="5:21" ht="18.5" x14ac:dyDescent="0.45">
      <c r="E13" s="260" t="s">
        <v>423</v>
      </c>
      <c r="F13" s="261">
        <v>32343</v>
      </c>
      <c r="G13" s="260" t="s">
        <v>79</v>
      </c>
      <c r="H13" s="262">
        <v>1.2708333333333334E-2</v>
      </c>
      <c r="I13" s="263" t="str" cm="1">
        <f t="array" ref="I13">INDEX(D:D, SUMPRODUCT((A:A=G13) * (B:B&lt;=H13) * (C:C&gt;=H13) * ROW(A:A)))</f>
        <v>VIRGO</v>
      </c>
      <c r="J13" s="260" t="s">
        <v>84</v>
      </c>
      <c r="K13" s="263" t="str">
        <f>IFERROR(CHOOSE(MATCH(J13, {"SCORPIO";"CAPRICORN";"TAURUS";"CANCER"}, 0), "FALL","DETRIMENT", "EXALTED", "DIGNITY"), "PEREGRINE")</f>
        <v>PEREGRINE</v>
      </c>
      <c r="L13" s="260"/>
      <c r="M13" s="272">
        <v>11</v>
      </c>
      <c r="N13" s="74"/>
    </row>
    <row r="14" spans="5:21" ht="18.5" x14ac:dyDescent="0.45">
      <c r="E14" s="260" t="s">
        <v>424</v>
      </c>
      <c r="F14" s="261">
        <v>32375</v>
      </c>
      <c r="G14" s="260" t="s">
        <v>69</v>
      </c>
      <c r="H14" s="262">
        <v>8.8310185185185193E-3</v>
      </c>
      <c r="I14" s="263" t="str" cm="1">
        <f t="array" ref="I14">INDEX(D:D, SUMPRODUCT((A:A=G14) * (B:B&lt;=H14) * (C:C&gt;=H14) * ROW(A:A)))</f>
        <v>CAPRICORN</v>
      </c>
      <c r="J14" s="260" t="s">
        <v>122</v>
      </c>
      <c r="K14" s="263" t="str">
        <f>IFERROR(CHOOSE(MATCH(J14, {"SCORPIO";"CAPRICORN";"TAURUS";"CANCER"}, 0), "FALL","DETRIMENT", "EXALTED", "DIGNITY"), "PEREGRINE")</f>
        <v>FALL</v>
      </c>
      <c r="L14" s="260" t="s">
        <v>139</v>
      </c>
      <c r="M14" s="272">
        <v>10</v>
      </c>
      <c r="N14" s="74"/>
    </row>
    <row r="15" spans="5:21" ht="18.5" x14ac:dyDescent="0.45">
      <c r="E15" s="260" t="s">
        <v>425</v>
      </c>
      <c r="F15" s="261">
        <v>32406</v>
      </c>
      <c r="G15" s="260" t="s">
        <v>69</v>
      </c>
      <c r="H15" s="262">
        <v>1.3101851851851852E-2</v>
      </c>
      <c r="I15" s="263" t="str" cm="1">
        <f t="array" ref="I15">INDEX(D:D, SUMPRODUCT((A:A=G15) * (B:B&lt;=H15) * (C:C&gt;=H15) * ROW(A:A)))</f>
        <v>PISCES</v>
      </c>
      <c r="J15" s="260" t="s">
        <v>142</v>
      </c>
      <c r="K15" s="263" t="str">
        <f>IFERROR(CHOOSE(MATCH(J15, {"SCORPIO";"CAPRICORN";"TAURUS";"CANCER"}, 0), "FALL","DETRIMENT", "EXALTED", "DIGNITY"), "PEREGRINE")</f>
        <v>DETRIMENT</v>
      </c>
      <c r="L15" s="260"/>
      <c r="M15" s="272">
        <v>10</v>
      </c>
      <c r="N15" s="74"/>
    </row>
    <row r="16" spans="5:21" ht="18.5" x14ac:dyDescent="0.45">
      <c r="E16" s="260" t="s">
        <v>426</v>
      </c>
      <c r="F16" s="261">
        <v>32436</v>
      </c>
      <c r="G16" s="260" t="s">
        <v>142</v>
      </c>
      <c r="H16" s="262">
        <v>1.3217592592592593E-2</v>
      </c>
      <c r="I16" s="263" t="str" cm="1">
        <f t="array" ref="I16">INDEX(D:D, SUMPRODUCT((A:A=G16) * (B:B&lt;=H16) * (C:C&gt;=H16) * ROW(A:A)))</f>
        <v>LEO</v>
      </c>
      <c r="J16" s="260" t="s">
        <v>79</v>
      </c>
      <c r="K16" s="263" t="str">
        <f>IFERROR(CHOOSE(MATCH(J16, {"SCORPIO";"CAPRICORN";"TAURUS";"CANCER"}, 0), "FALL","DETRIMENT", "EXALTED", "DIGNITY"), "PEREGRINE")</f>
        <v>PEREGRINE</v>
      </c>
      <c r="L16" s="260" t="s">
        <v>139</v>
      </c>
      <c r="M16" s="272">
        <v>5</v>
      </c>
      <c r="N16" s="260"/>
    </row>
    <row r="18" spans="1:21" x14ac:dyDescent="0.35">
      <c r="A18" s="71" t="s">
        <v>128</v>
      </c>
      <c r="B18" s="71" t="s">
        <v>129</v>
      </c>
      <c r="C18" s="71" t="s">
        <v>130</v>
      </c>
      <c r="D18" s="71" t="s">
        <v>131</v>
      </c>
      <c r="U18" s="485"/>
    </row>
    <row r="19" spans="1:21" x14ac:dyDescent="0.35">
      <c r="A19" s="71" t="s">
        <v>31</v>
      </c>
      <c r="B19" s="76">
        <v>0</v>
      </c>
      <c r="C19" s="76">
        <v>1.736111111111111E-3</v>
      </c>
      <c r="D19" s="71" t="s">
        <v>31</v>
      </c>
      <c r="S19" s="390"/>
      <c r="U19" s="485"/>
    </row>
    <row r="20" spans="1:21" x14ac:dyDescent="0.35">
      <c r="A20" s="71" t="s">
        <v>31</v>
      </c>
      <c r="B20" s="76">
        <v>1.7476851851851852E-3</v>
      </c>
      <c r="C20" s="76">
        <v>3.472222222222222E-3</v>
      </c>
      <c r="D20" s="71" t="s">
        <v>121</v>
      </c>
      <c r="S20" s="390"/>
      <c r="U20" s="485"/>
    </row>
    <row r="21" spans="1:21" x14ac:dyDescent="0.35">
      <c r="A21" s="71" t="s">
        <v>31</v>
      </c>
      <c r="B21" s="76">
        <v>3.4837962962962965E-3</v>
      </c>
      <c r="C21" s="76">
        <v>5.208333333333333E-3</v>
      </c>
      <c r="D21" s="71" t="s">
        <v>102</v>
      </c>
      <c r="S21" s="390"/>
      <c r="U21" s="485"/>
    </row>
    <row r="22" spans="1:21" x14ac:dyDescent="0.35">
      <c r="A22" s="71" t="s">
        <v>31</v>
      </c>
      <c r="B22" s="76">
        <v>5.2199074074074075E-3</v>
      </c>
      <c r="C22" s="76">
        <v>6.9444444444444449E-3</v>
      </c>
      <c r="D22" s="71" t="s">
        <v>67</v>
      </c>
      <c r="S22" s="390"/>
      <c r="U22" s="485"/>
    </row>
    <row r="23" spans="1:21" x14ac:dyDescent="0.35">
      <c r="A23" s="71" t="s">
        <v>31</v>
      </c>
      <c r="B23" s="76">
        <v>6.9560185185185185E-3</v>
      </c>
      <c r="C23" s="76">
        <v>8.6805555555555559E-3</v>
      </c>
      <c r="D23" s="71" t="s">
        <v>69</v>
      </c>
      <c r="S23" s="390"/>
      <c r="U23" s="485"/>
    </row>
    <row r="24" spans="1:21" x14ac:dyDescent="0.35">
      <c r="A24" s="71" t="s">
        <v>31</v>
      </c>
      <c r="B24" s="76">
        <v>8.6921296296296295E-3</v>
      </c>
      <c r="C24" s="76">
        <v>1.0416666666666666E-2</v>
      </c>
      <c r="D24" s="71" t="s">
        <v>77</v>
      </c>
      <c r="S24" s="390"/>
      <c r="U24" s="485"/>
    </row>
    <row r="25" spans="1:21" x14ac:dyDescent="0.35">
      <c r="A25" s="71" t="s">
        <v>31</v>
      </c>
      <c r="B25" s="76">
        <v>1.0428240740740741E-2</v>
      </c>
      <c r="C25" s="76">
        <v>1.2152777777777776E-2</v>
      </c>
      <c r="D25" s="71" t="s">
        <v>84</v>
      </c>
      <c r="S25" s="390"/>
      <c r="U25" s="485"/>
    </row>
    <row r="26" spans="1:21" x14ac:dyDescent="0.35">
      <c r="A26" s="71" t="s">
        <v>31</v>
      </c>
      <c r="B26" s="76">
        <v>1.2164351851851852E-2</v>
      </c>
      <c r="C26" s="76">
        <v>1.3888888888888886E-2</v>
      </c>
      <c r="D26" s="71" t="s">
        <v>122</v>
      </c>
      <c r="S26" s="390"/>
      <c r="U26" s="485"/>
    </row>
    <row r="27" spans="1:21" x14ac:dyDescent="0.35">
      <c r="A27" s="71" t="s">
        <v>31</v>
      </c>
      <c r="B27" s="76">
        <v>1.3900462962962963E-2</v>
      </c>
      <c r="C27" s="76">
        <v>1.5624999999999997E-2</v>
      </c>
      <c r="D27" s="71" t="s">
        <v>82</v>
      </c>
      <c r="S27" s="390"/>
      <c r="U27" s="485"/>
    </row>
    <row r="28" spans="1:21" x14ac:dyDescent="0.35">
      <c r="A28" s="71" t="s">
        <v>31</v>
      </c>
      <c r="B28" s="76">
        <v>1.5636574074074074E-2</v>
      </c>
      <c r="C28" s="76">
        <v>1.7361111111111108E-2</v>
      </c>
      <c r="D28" s="71" t="s">
        <v>142</v>
      </c>
      <c r="S28" s="390"/>
      <c r="U28" s="485"/>
    </row>
    <row r="29" spans="1:21" x14ac:dyDescent="0.35">
      <c r="A29" s="71" t="s">
        <v>31</v>
      </c>
      <c r="B29" s="76">
        <v>1.7372685185185185E-2</v>
      </c>
      <c r="C29" s="76">
        <v>1.909722222222222E-2</v>
      </c>
      <c r="D29" s="71" t="s">
        <v>79</v>
      </c>
      <c r="S29" s="390"/>
      <c r="U29" s="485"/>
    </row>
    <row r="30" spans="1:21" x14ac:dyDescent="0.35">
      <c r="A30" s="71" t="s">
        <v>31</v>
      </c>
      <c r="B30" s="76">
        <v>1.9108796296296297E-2</v>
      </c>
      <c r="C30" s="76">
        <v>2.0833333333333332E-2</v>
      </c>
      <c r="D30" s="71" t="s">
        <v>124</v>
      </c>
      <c r="S30" s="390"/>
    </row>
    <row r="31" spans="1:21" x14ac:dyDescent="0.35">
      <c r="A31" s="71" t="s">
        <v>121</v>
      </c>
      <c r="B31" s="76">
        <v>0</v>
      </c>
      <c r="C31" s="76">
        <v>1.736111111111111E-3</v>
      </c>
      <c r="D31" s="71" t="s">
        <v>121</v>
      </c>
      <c r="S31" s="390"/>
    </row>
    <row r="32" spans="1:21" x14ac:dyDescent="0.35">
      <c r="A32" s="71" t="s">
        <v>121</v>
      </c>
      <c r="B32" s="76">
        <v>1.7476851851851852E-3</v>
      </c>
      <c r="C32" s="76">
        <v>3.472222222222222E-3</v>
      </c>
      <c r="D32" s="71" t="s">
        <v>102</v>
      </c>
    </row>
    <row r="33" spans="1:4" x14ac:dyDescent="0.35">
      <c r="A33" s="71" t="s">
        <v>121</v>
      </c>
      <c r="B33" s="76">
        <v>3.4837962962962965E-3</v>
      </c>
      <c r="C33" s="76">
        <v>5.208333333333333E-3</v>
      </c>
      <c r="D33" s="71" t="s">
        <v>67</v>
      </c>
    </row>
    <row r="34" spans="1:4" x14ac:dyDescent="0.35">
      <c r="A34" s="71" t="s">
        <v>121</v>
      </c>
      <c r="B34" s="76">
        <v>5.2199074074074075E-3</v>
      </c>
      <c r="C34" s="76">
        <v>6.9444444444444449E-3</v>
      </c>
      <c r="D34" s="71" t="s">
        <v>69</v>
      </c>
    </row>
    <row r="35" spans="1:4" x14ac:dyDescent="0.35">
      <c r="A35" s="71" t="s">
        <v>121</v>
      </c>
      <c r="B35" s="76">
        <v>6.9560185185185185E-3</v>
      </c>
      <c r="C35" s="76">
        <v>8.6805555555555559E-3</v>
      </c>
      <c r="D35" s="71" t="s">
        <v>77</v>
      </c>
    </row>
    <row r="36" spans="1:4" x14ac:dyDescent="0.35">
      <c r="A36" s="71" t="s">
        <v>121</v>
      </c>
      <c r="B36" s="76">
        <v>8.6921296296296295E-3</v>
      </c>
      <c r="C36" s="76">
        <v>1.0416666666666666E-2</v>
      </c>
      <c r="D36" s="71" t="s">
        <v>84</v>
      </c>
    </row>
    <row r="37" spans="1:4" x14ac:dyDescent="0.35">
      <c r="A37" s="71" t="s">
        <v>121</v>
      </c>
      <c r="B37" s="76">
        <v>1.0428240740740741E-2</v>
      </c>
      <c r="C37" s="76">
        <v>1.2152777777777776E-2</v>
      </c>
      <c r="D37" s="71" t="s">
        <v>122</v>
      </c>
    </row>
    <row r="38" spans="1:4" x14ac:dyDescent="0.35">
      <c r="A38" s="71" t="s">
        <v>121</v>
      </c>
      <c r="B38" s="76">
        <v>1.2164351851851852E-2</v>
      </c>
      <c r="C38" s="76">
        <v>1.3888888888888886E-2</v>
      </c>
      <c r="D38" s="71" t="s">
        <v>82</v>
      </c>
    </row>
    <row r="39" spans="1:4" x14ac:dyDescent="0.35">
      <c r="A39" s="71" t="s">
        <v>121</v>
      </c>
      <c r="B39" s="76">
        <v>1.3900462962962963E-2</v>
      </c>
      <c r="C39" s="76">
        <v>1.5624999999999997E-2</v>
      </c>
      <c r="D39" s="71" t="s">
        <v>142</v>
      </c>
    </row>
    <row r="40" spans="1:4" x14ac:dyDescent="0.35">
      <c r="A40" s="71" t="s">
        <v>121</v>
      </c>
      <c r="B40" s="76">
        <v>1.5636574074074074E-2</v>
      </c>
      <c r="C40" s="76">
        <v>1.7361111111111108E-2</v>
      </c>
      <c r="D40" s="71" t="s">
        <v>79</v>
      </c>
    </row>
    <row r="41" spans="1:4" x14ac:dyDescent="0.35">
      <c r="A41" s="71" t="s">
        <v>121</v>
      </c>
      <c r="B41" s="76">
        <v>1.7372685185185185E-2</v>
      </c>
      <c r="C41" s="76">
        <v>1.909722222222222E-2</v>
      </c>
      <c r="D41" s="71" t="s">
        <v>124</v>
      </c>
    </row>
    <row r="42" spans="1:4" x14ac:dyDescent="0.35">
      <c r="A42" s="71" t="s">
        <v>121</v>
      </c>
      <c r="B42" s="76">
        <v>1.9108796296296297E-2</v>
      </c>
      <c r="C42" s="76">
        <v>2.0833333333333332E-2</v>
      </c>
      <c r="D42" s="71" t="s">
        <v>31</v>
      </c>
    </row>
    <row r="43" spans="1:4" x14ac:dyDescent="0.35">
      <c r="A43" s="71" t="s">
        <v>102</v>
      </c>
      <c r="B43" s="76">
        <v>0</v>
      </c>
      <c r="C43" s="76">
        <v>1.736111111111111E-3</v>
      </c>
      <c r="D43" s="71" t="s">
        <v>102</v>
      </c>
    </row>
    <row r="44" spans="1:4" x14ac:dyDescent="0.35">
      <c r="A44" s="71" t="s">
        <v>102</v>
      </c>
      <c r="B44" s="76">
        <v>1.7476851851851852E-3</v>
      </c>
      <c r="C44" s="76">
        <v>3.472222222222222E-3</v>
      </c>
      <c r="D44" s="71" t="s">
        <v>67</v>
      </c>
    </row>
    <row r="45" spans="1:4" x14ac:dyDescent="0.35">
      <c r="A45" s="71" t="s">
        <v>102</v>
      </c>
      <c r="B45" s="76">
        <v>3.4837962962962965E-3</v>
      </c>
      <c r="C45" s="76">
        <v>5.208333333333333E-3</v>
      </c>
      <c r="D45" s="71" t="s">
        <v>69</v>
      </c>
    </row>
    <row r="46" spans="1:4" x14ac:dyDescent="0.35">
      <c r="A46" s="71" t="s">
        <v>102</v>
      </c>
      <c r="B46" s="76">
        <v>5.2199074074074075E-3</v>
      </c>
      <c r="C46" s="76">
        <v>6.9444444444444449E-3</v>
      </c>
      <c r="D46" s="71" t="s">
        <v>77</v>
      </c>
    </row>
    <row r="47" spans="1:4" x14ac:dyDescent="0.35">
      <c r="A47" s="71" t="s">
        <v>102</v>
      </c>
      <c r="B47" s="76">
        <v>6.9560185185185185E-3</v>
      </c>
      <c r="C47" s="76">
        <v>8.6805555555555559E-3</v>
      </c>
      <c r="D47" s="71" t="s">
        <v>84</v>
      </c>
    </row>
    <row r="48" spans="1:4" x14ac:dyDescent="0.35">
      <c r="A48" s="71" t="s">
        <v>102</v>
      </c>
      <c r="B48" s="76">
        <v>8.6921296296296295E-3</v>
      </c>
      <c r="C48" s="76">
        <v>1.0416666666666666E-2</v>
      </c>
      <c r="D48" s="71" t="s">
        <v>122</v>
      </c>
    </row>
    <row r="49" spans="1:4" x14ac:dyDescent="0.35">
      <c r="A49" s="71" t="s">
        <v>102</v>
      </c>
      <c r="B49" s="76">
        <v>1.0428240740740741E-2</v>
      </c>
      <c r="C49" s="76">
        <v>1.2152777777777776E-2</v>
      </c>
      <c r="D49" s="71" t="s">
        <v>82</v>
      </c>
    </row>
    <row r="50" spans="1:4" x14ac:dyDescent="0.35">
      <c r="A50" s="71" t="s">
        <v>102</v>
      </c>
      <c r="B50" s="76">
        <v>1.2164351851851852E-2</v>
      </c>
      <c r="C50" s="76">
        <v>1.3888888888888886E-2</v>
      </c>
      <c r="D50" s="71" t="s">
        <v>142</v>
      </c>
    </row>
    <row r="51" spans="1:4" x14ac:dyDescent="0.35">
      <c r="A51" s="71" t="s">
        <v>102</v>
      </c>
      <c r="B51" s="76">
        <v>1.3900462962962963E-2</v>
      </c>
      <c r="C51" s="76">
        <v>1.5624999999999997E-2</v>
      </c>
      <c r="D51" s="71" t="s">
        <v>79</v>
      </c>
    </row>
    <row r="52" spans="1:4" x14ac:dyDescent="0.35">
      <c r="A52" s="71" t="s">
        <v>102</v>
      </c>
      <c r="B52" s="76">
        <v>1.5636574074074074E-2</v>
      </c>
      <c r="C52" s="76">
        <v>1.7361111111111108E-2</v>
      </c>
      <c r="D52" s="71" t="s">
        <v>124</v>
      </c>
    </row>
    <row r="53" spans="1:4" x14ac:dyDescent="0.35">
      <c r="A53" s="71" t="s">
        <v>102</v>
      </c>
      <c r="B53" s="76">
        <v>1.7372685185185185E-2</v>
      </c>
      <c r="C53" s="76">
        <v>1.909722222222222E-2</v>
      </c>
      <c r="D53" s="71" t="s">
        <v>31</v>
      </c>
    </row>
    <row r="54" spans="1:4" x14ac:dyDescent="0.35">
      <c r="A54" s="71" t="s">
        <v>102</v>
      </c>
      <c r="B54" s="76">
        <v>1.9108796296296297E-2</v>
      </c>
      <c r="C54" s="76">
        <v>2.0833333333333332E-2</v>
      </c>
      <c r="D54" s="71" t="s">
        <v>121</v>
      </c>
    </row>
    <row r="55" spans="1:4" x14ac:dyDescent="0.35">
      <c r="A55" s="71" t="s">
        <v>67</v>
      </c>
      <c r="B55" s="76">
        <v>0</v>
      </c>
      <c r="C55" s="76">
        <v>1.736111111111111E-3</v>
      </c>
      <c r="D55" s="71" t="s">
        <v>67</v>
      </c>
    </row>
    <row r="56" spans="1:4" x14ac:dyDescent="0.35">
      <c r="A56" s="71" t="s">
        <v>67</v>
      </c>
      <c r="B56" s="76">
        <v>1.7476851851851852E-3</v>
      </c>
      <c r="C56" s="76">
        <v>3.472222222222222E-3</v>
      </c>
      <c r="D56" s="71" t="s">
        <v>69</v>
      </c>
    </row>
    <row r="57" spans="1:4" x14ac:dyDescent="0.35">
      <c r="A57" s="71" t="s">
        <v>67</v>
      </c>
      <c r="B57" s="76">
        <v>3.4837962962962965E-3</v>
      </c>
      <c r="C57" s="76">
        <v>5.208333333333333E-3</v>
      </c>
      <c r="D57" s="71" t="s">
        <v>77</v>
      </c>
    </row>
    <row r="58" spans="1:4" x14ac:dyDescent="0.35">
      <c r="A58" s="71" t="s">
        <v>67</v>
      </c>
      <c r="B58" s="76">
        <v>5.2199074074074075E-3</v>
      </c>
      <c r="C58" s="76">
        <v>6.9444444444444449E-3</v>
      </c>
      <c r="D58" s="71" t="s">
        <v>84</v>
      </c>
    </row>
    <row r="59" spans="1:4" x14ac:dyDescent="0.35">
      <c r="A59" s="71" t="s">
        <v>67</v>
      </c>
      <c r="B59" s="76">
        <v>6.9560185185185185E-3</v>
      </c>
      <c r="C59" s="76">
        <v>8.6805555555555559E-3</v>
      </c>
      <c r="D59" s="71" t="s">
        <v>122</v>
      </c>
    </row>
    <row r="60" spans="1:4" x14ac:dyDescent="0.35">
      <c r="A60" s="71" t="s">
        <v>67</v>
      </c>
      <c r="B60" s="76">
        <v>8.6921296296296295E-3</v>
      </c>
      <c r="C60" s="76">
        <v>1.0416666666666666E-2</v>
      </c>
      <c r="D60" s="71" t="s">
        <v>82</v>
      </c>
    </row>
    <row r="61" spans="1:4" x14ac:dyDescent="0.35">
      <c r="A61" s="71" t="s">
        <v>67</v>
      </c>
      <c r="B61" s="76">
        <v>1.0428240740740741E-2</v>
      </c>
      <c r="C61" s="76">
        <v>1.2152777777777776E-2</v>
      </c>
      <c r="D61" s="71" t="s">
        <v>142</v>
      </c>
    </row>
    <row r="62" spans="1:4" x14ac:dyDescent="0.35">
      <c r="A62" s="71" t="s">
        <v>67</v>
      </c>
      <c r="B62" s="76">
        <v>1.2164351851851852E-2</v>
      </c>
      <c r="C62" s="76">
        <v>1.3888888888888886E-2</v>
      </c>
      <c r="D62" s="71" t="s">
        <v>79</v>
      </c>
    </row>
    <row r="63" spans="1:4" x14ac:dyDescent="0.35">
      <c r="A63" s="71" t="s">
        <v>67</v>
      </c>
      <c r="B63" s="76">
        <v>1.3900462962962963E-2</v>
      </c>
      <c r="C63" s="76">
        <v>1.5624999999999997E-2</v>
      </c>
      <c r="D63" s="71" t="s">
        <v>124</v>
      </c>
    </row>
    <row r="64" spans="1:4" x14ac:dyDescent="0.35">
      <c r="A64" s="71" t="s">
        <v>67</v>
      </c>
      <c r="B64" s="76">
        <v>1.5636574074074074E-2</v>
      </c>
      <c r="C64" s="76">
        <v>1.7361111111111108E-2</v>
      </c>
      <c r="D64" s="71" t="s">
        <v>31</v>
      </c>
    </row>
    <row r="65" spans="1:4" x14ac:dyDescent="0.35">
      <c r="A65" s="71" t="s">
        <v>67</v>
      </c>
      <c r="B65" s="76">
        <v>1.7372685185185185E-2</v>
      </c>
      <c r="C65" s="76">
        <v>1.909722222222222E-2</v>
      </c>
      <c r="D65" s="71" t="s">
        <v>121</v>
      </c>
    </row>
    <row r="66" spans="1:4" x14ac:dyDescent="0.35">
      <c r="A66" s="71" t="s">
        <v>67</v>
      </c>
      <c r="B66" s="76">
        <v>1.9108796296296297E-2</v>
      </c>
      <c r="C66" s="76">
        <v>2.0833333333333332E-2</v>
      </c>
      <c r="D66" s="71" t="s">
        <v>102</v>
      </c>
    </row>
    <row r="67" spans="1:4" x14ac:dyDescent="0.35">
      <c r="A67" s="71" t="s">
        <v>69</v>
      </c>
      <c r="B67" s="76">
        <v>0</v>
      </c>
      <c r="C67" s="76">
        <v>1.736111111111111E-3</v>
      </c>
      <c r="D67" s="71" t="s">
        <v>69</v>
      </c>
    </row>
    <row r="68" spans="1:4" x14ac:dyDescent="0.35">
      <c r="A68" s="71" t="s">
        <v>69</v>
      </c>
      <c r="B68" s="76">
        <v>1.7476851851851852E-3</v>
      </c>
      <c r="C68" s="76">
        <v>3.472222222222222E-3</v>
      </c>
      <c r="D68" s="71" t="s">
        <v>77</v>
      </c>
    </row>
    <row r="69" spans="1:4" x14ac:dyDescent="0.35">
      <c r="A69" s="71" t="s">
        <v>69</v>
      </c>
      <c r="B69" s="76">
        <v>3.4837962962962965E-3</v>
      </c>
      <c r="C69" s="76">
        <v>5.208333333333333E-3</v>
      </c>
      <c r="D69" s="71" t="s">
        <v>84</v>
      </c>
    </row>
    <row r="70" spans="1:4" x14ac:dyDescent="0.35">
      <c r="A70" s="71" t="s">
        <v>69</v>
      </c>
      <c r="B70" s="76">
        <v>5.2199074074074075E-3</v>
      </c>
      <c r="C70" s="76">
        <v>6.9444444444444449E-3</v>
      </c>
      <c r="D70" s="71" t="s">
        <v>122</v>
      </c>
    </row>
    <row r="71" spans="1:4" x14ac:dyDescent="0.35">
      <c r="A71" s="71" t="s">
        <v>69</v>
      </c>
      <c r="B71" s="76">
        <v>6.9560185185185185E-3</v>
      </c>
      <c r="C71" s="76">
        <v>8.6805555555555559E-3</v>
      </c>
      <c r="D71" s="71" t="s">
        <v>82</v>
      </c>
    </row>
    <row r="72" spans="1:4" x14ac:dyDescent="0.35">
      <c r="A72" s="71" t="s">
        <v>69</v>
      </c>
      <c r="B72" s="76">
        <v>8.6921296296296295E-3</v>
      </c>
      <c r="C72" s="76">
        <v>1.0416666666666666E-2</v>
      </c>
      <c r="D72" s="71" t="s">
        <v>142</v>
      </c>
    </row>
    <row r="73" spans="1:4" x14ac:dyDescent="0.35">
      <c r="A73" s="71" t="s">
        <v>69</v>
      </c>
      <c r="B73" s="76">
        <v>1.0428240740740741E-2</v>
      </c>
      <c r="C73" s="76">
        <v>1.2152777777777776E-2</v>
      </c>
      <c r="D73" s="71" t="s">
        <v>79</v>
      </c>
    </row>
    <row r="74" spans="1:4" x14ac:dyDescent="0.35">
      <c r="A74" s="71" t="s">
        <v>69</v>
      </c>
      <c r="B74" s="76">
        <v>1.2164351851851852E-2</v>
      </c>
      <c r="C74" s="76">
        <v>1.3888888888888886E-2</v>
      </c>
      <c r="D74" s="71" t="s">
        <v>124</v>
      </c>
    </row>
    <row r="75" spans="1:4" x14ac:dyDescent="0.35">
      <c r="A75" s="71" t="s">
        <v>69</v>
      </c>
      <c r="B75" s="76">
        <v>1.3900462962962963E-2</v>
      </c>
      <c r="C75" s="76">
        <v>1.5624999999999997E-2</v>
      </c>
      <c r="D75" s="71" t="s">
        <v>31</v>
      </c>
    </row>
    <row r="76" spans="1:4" x14ac:dyDescent="0.35">
      <c r="A76" s="71" t="s">
        <v>69</v>
      </c>
      <c r="B76" s="76">
        <v>1.5636574074074074E-2</v>
      </c>
      <c r="C76" s="76">
        <v>1.7361111111111108E-2</v>
      </c>
      <c r="D76" s="71" t="s">
        <v>121</v>
      </c>
    </row>
    <row r="77" spans="1:4" x14ac:dyDescent="0.35">
      <c r="A77" s="71" t="s">
        <v>69</v>
      </c>
      <c r="B77" s="76">
        <v>1.7372685185185185E-2</v>
      </c>
      <c r="C77" s="76">
        <v>1.909722222222222E-2</v>
      </c>
      <c r="D77" s="71" t="s">
        <v>102</v>
      </c>
    </row>
    <row r="78" spans="1:4" x14ac:dyDescent="0.35">
      <c r="A78" s="71" t="s">
        <v>69</v>
      </c>
      <c r="B78" s="76">
        <v>1.9108796296296297E-2</v>
      </c>
      <c r="C78" s="76">
        <v>2.0833333333333332E-2</v>
      </c>
      <c r="D78" s="71" t="s">
        <v>67</v>
      </c>
    </row>
    <row r="79" spans="1:4" x14ac:dyDescent="0.35">
      <c r="A79" s="71" t="s">
        <v>77</v>
      </c>
      <c r="B79" s="76">
        <v>0</v>
      </c>
      <c r="C79" s="76">
        <v>1.736111111111111E-3</v>
      </c>
      <c r="D79" s="71" t="s">
        <v>77</v>
      </c>
    </row>
    <row r="80" spans="1:4" x14ac:dyDescent="0.35">
      <c r="A80" s="71" t="s">
        <v>77</v>
      </c>
      <c r="B80" s="76">
        <v>1.7476851851851852E-3</v>
      </c>
      <c r="C80" s="76">
        <v>3.472222222222222E-3</v>
      </c>
      <c r="D80" s="71" t="s">
        <v>84</v>
      </c>
    </row>
    <row r="81" spans="1:4" x14ac:dyDescent="0.35">
      <c r="A81" s="71" t="s">
        <v>77</v>
      </c>
      <c r="B81" s="76">
        <v>3.4837962962962965E-3</v>
      </c>
      <c r="C81" s="76">
        <v>5.208333333333333E-3</v>
      </c>
      <c r="D81" s="71" t="s">
        <v>122</v>
      </c>
    </row>
    <row r="82" spans="1:4" x14ac:dyDescent="0.35">
      <c r="A82" s="71" t="s">
        <v>77</v>
      </c>
      <c r="B82" s="76">
        <v>5.2199074074074075E-3</v>
      </c>
      <c r="C82" s="76">
        <v>6.9444444444444449E-3</v>
      </c>
      <c r="D82" s="71" t="s">
        <v>82</v>
      </c>
    </row>
    <row r="83" spans="1:4" x14ac:dyDescent="0.35">
      <c r="A83" s="71" t="s">
        <v>77</v>
      </c>
      <c r="B83" s="76">
        <v>6.9560185185185185E-3</v>
      </c>
      <c r="C83" s="76">
        <v>8.6805555555555559E-3</v>
      </c>
      <c r="D83" s="71" t="s">
        <v>142</v>
      </c>
    </row>
    <row r="84" spans="1:4" x14ac:dyDescent="0.35">
      <c r="A84" s="71" t="s">
        <v>77</v>
      </c>
      <c r="B84" s="76">
        <v>8.6921296296296295E-3</v>
      </c>
      <c r="C84" s="76">
        <v>1.0416666666666666E-2</v>
      </c>
      <c r="D84" s="71" t="s">
        <v>79</v>
      </c>
    </row>
    <row r="85" spans="1:4" x14ac:dyDescent="0.35">
      <c r="A85" s="71" t="s">
        <v>77</v>
      </c>
      <c r="B85" s="76">
        <v>1.0428240740740741E-2</v>
      </c>
      <c r="C85" s="76">
        <v>1.2152777777777776E-2</v>
      </c>
      <c r="D85" s="71" t="s">
        <v>124</v>
      </c>
    </row>
    <row r="86" spans="1:4" x14ac:dyDescent="0.35">
      <c r="A86" s="71" t="s">
        <v>77</v>
      </c>
      <c r="B86" s="76">
        <v>1.2164351851851852E-2</v>
      </c>
      <c r="C86" s="76">
        <v>1.3888888888888886E-2</v>
      </c>
      <c r="D86" s="71" t="s">
        <v>31</v>
      </c>
    </row>
    <row r="87" spans="1:4" x14ac:dyDescent="0.35">
      <c r="A87" s="71" t="s">
        <v>77</v>
      </c>
      <c r="B87" s="76">
        <v>1.3900462962962963E-2</v>
      </c>
      <c r="C87" s="76">
        <v>1.5624999999999997E-2</v>
      </c>
      <c r="D87" s="71" t="s">
        <v>121</v>
      </c>
    </row>
    <row r="88" spans="1:4" x14ac:dyDescent="0.35">
      <c r="A88" s="71" t="s">
        <v>77</v>
      </c>
      <c r="B88" s="76">
        <v>1.5636574074074074E-2</v>
      </c>
      <c r="C88" s="76">
        <v>1.7361111111111108E-2</v>
      </c>
      <c r="D88" s="71" t="s">
        <v>102</v>
      </c>
    </row>
    <row r="89" spans="1:4" x14ac:dyDescent="0.35">
      <c r="A89" s="71" t="s">
        <v>77</v>
      </c>
      <c r="B89" s="76">
        <v>1.7372685185185185E-2</v>
      </c>
      <c r="C89" s="76">
        <v>1.909722222222222E-2</v>
      </c>
      <c r="D89" s="71" t="s">
        <v>67</v>
      </c>
    </row>
    <row r="90" spans="1:4" x14ac:dyDescent="0.35">
      <c r="A90" s="71" t="s">
        <v>77</v>
      </c>
      <c r="B90" s="76">
        <v>1.9108796296296297E-2</v>
      </c>
      <c r="C90" s="76">
        <v>2.0833333333333332E-2</v>
      </c>
      <c r="D90" s="71" t="s">
        <v>69</v>
      </c>
    </row>
    <row r="91" spans="1:4" x14ac:dyDescent="0.35">
      <c r="A91" s="71" t="s">
        <v>84</v>
      </c>
      <c r="B91" s="76">
        <v>0</v>
      </c>
      <c r="C91" s="76">
        <v>1.736111111111111E-3</v>
      </c>
      <c r="D91" s="71" t="s">
        <v>84</v>
      </c>
    </row>
    <row r="92" spans="1:4" x14ac:dyDescent="0.35">
      <c r="A92" s="71" t="s">
        <v>84</v>
      </c>
      <c r="B92" s="76">
        <v>1.7476851851851852E-3</v>
      </c>
      <c r="C92" s="76">
        <v>3.472222222222222E-3</v>
      </c>
      <c r="D92" s="71" t="s">
        <v>122</v>
      </c>
    </row>
    <row r="93" spans="1:4" x14ac:dyDescent="0.35">
      <c r="A93" s="71" t="s">
        <v>84</v>
      </c>
      <c r="B93" s="76">
        <v>3.4837962962962965E-3</v>
      </c>
      <c r="C93" s="76">
        <v>5.208333333333333E-3</v>
      </c>
      <c r="D93" s="71" t="s">
        <v>82</v>
      </c>
    </row>
    <row r="94" spans="1:4" x14ac:dyDescent="0.35">
      <c r="A94" s="71" t="s">
        <v>84</v>
      </c>
      <c r="B94" s="76">
        <v>5.2199074074074075E-3</v>
      </c>
      <c r="C94" s="76">
        <v>6.9444444444444449E-3</v>
      </c>
      <c r="D94" s="71" t="s">
        <v>142</v>
      </c>
    </row>
    <row r="95" spans="1:4" x14ac:dyDescent="0.35">
      <c r="A95" s="71" t="s">
        <v>84</v>
      </c>
      <c r="B95" s="76">
        <v>6.9560185185185185E-3</v>
      </c>
      <c r="C95" s="76">
        <v>8.6805555555555559E-3</v>
      </c>
      <c r="D95" s="71" t="s">
        <v>79</v>
      </c>
    </row>
    <row r="96" spans="1:4" x14ac:dyDescent="0.35">
      <c r="A96" s="71" t="s">
        <v>84</v>
      </c>
      <c r="B96" s="76">
        <v>8.6921296296296295E-3</v>
      </c>
      <c r="C96" s="76">
        <v>1.0416666666666666E-2</v>
      </c>
      <c r="D96" s="71" t="s">
        <v>124</v>
      </c>
    </row>
    <row r="97" spans="1:4" x14ac:dyDescent="0.35">
      <c r="A97" s="71" t="s">
        <v>84</v>
      </c>
      <c r="B97" s="76">
        <v>1.0428240740740741E-2</v>
      </c>
      <c r="C97" s="76">
        <v>1.2152777777777776E-2</v>
      </c>
      <c r="D97" s="71" t="s">
        <v>31</v>
      </c>
    </row>
    <row r="98" spans="1:4" x14ac:dyDescent="0.35">
      <c r="A98" s="71" t="s">
        <v>84</v>
      </c>
      <c r="B98" s="76">
        <v>1.2164351851851852E-2</v>
      </c>
      <c r="C98" s="76">
        <v>1.3888888888888886E-2</v>
      </c>
      <c r="D98" s="71" t="s">
        <v>121</v>
      </c>
    </row>
    <row r="99" spans="1:4" x14ac:dyDescent="0.35">
      <c r="A99" s="71" t="s">
        <v>84</v>
      </c>
      <c r="B99" s="76">
        <v>1.3900462962962963E-2</v>
      </c>
      <c r="C99" s="76">
        <v>1.5624999999999997E-2</v>
      </c>
      <c r="D99" s="71" t="s">
        <v>102</v>
      </c>
    </row>
    <row r="100" spans="1:4" x14ac:dyDescent="0.35">
      <c r="A100" s="71" t="s">
        <v>84</v>
      </c>
      <c r="B100" s="76">
        <v>1.5636574074074074E-2</v>
      </c>
      <c r="C100" s="76">
        <v>1.7361111111111108E-2</v>
      </c>
      <c r="D100" s="71" t="s">
        <v>67</v>
      </c>
    </row>
    <row r="101" spans="1:4" x14ac:dyDescent="0.35">
      <c r="A101" s="71" t="s">
        <v>84</v>
      </c>
      <c r="B101" s="76">
        <v>1.7372685185185185E-2</v>
      </c>
      <c r="C101" s="76">
        <v>1.909722222222222E-2</v>
      </c>
      <c r="D101" s="71" t="s">
        <v>69</v>
      </c>
    </row>
    <row r="102" spans="1:4" x14ac:dyDescent="0.35">
      <c r="A102" s="71" t="s">
        <v>84</v>
      </c>
      <c r="B102" s="76">
        <v>1.9108796296296297E-2</v>
      </c>
      <c r="C102" s="76">
        <v>2.0833333333333332E-2</v>
      </c>
      <c r="D102" s="71" t="s">
        <v>77</v>
      </c>
    </row>
    <row r="103" spans="1:4" x14ac:dyDescent="0.35">
      <c r="A103" s="71" t="s">
        <v>122</v>
      </c>
      <c r="B103" s="76">
        <v>0</v>
      </c>
      <c r="C103" s="76">
        <v>1.736111111111111E-3</v>
      </c>
      <c r="D103" s="71" t="s">
        <v>122</v>
      </c>
    </row>
    <row r="104" spans="1:4" x14ac:dyDescent="0.35">
      <c r="A104" s="71" t="s">
        <v>122</v>
      </c>
      <c r="B104" s="76">
        <v>1.7476851851851852E-3</v>
      </c>
      <c r="C104" s="76">
        <v>3.472222222222222E-3</v>
      </c>
      <c r="D104" s="71" t="s">
        <v>82</v>
      </c>
    </row>
    <row r="105" spans="1:4" x14ac:dyDescent="0.35">
      <c r="A105" s="71" t="s">
        <v>122</v>
      </c>
      <c r="B105" s="76">
        <v>3.4837962962962965E-3</v>
      </c>
      <c r="C105" s="76">
        <v>5.208333333333333E-3</v>
      </c>
      <c r="D105" s="71" t="s">
        <v>142</v>
      </c>
    </row>
    <row r="106" spans="1:4" x14ac:dyDescent="0.35">
      <c r="A106" s="71" t="s">
        <v>122</v>
      </c>
      <c r="B106" s="76">
        <v>5.2199074074074075E-3</v>
      </c>
      <c r="C106" s="76">
        <v>6.9444444444444449E-3</v>
      </c>
      <c r="D106" s="71" t="s">
        <v>79</v>
      </c>
    </row>
    <row r="107" spans="1:4" x14ac:dyDescent="0.35">
      <c r="A107" s="71" t="s">
        <v>122</v>
      </c>
      <c r="B107" s="76">
        <v>6.9560185185185185E-3</v>
      </c>
      <c r="C107" s="76">
        <v>8.6805555555555559E-3</v>
      </c>
      <c r="D107" s="71" t="s">
        <v>124</v>
      </c>
    </row>
    <row r="108" spans="1:4" x14ac:dyDescent="0.35">
      <c r="A108" s="71" t="s">
        <v>122</v>
      </c>
      <c r="B108" s="76">
        <v>8.6921296296296295E-3</v>
      </c>
      <c r="C108" s="76">
        <v>1.0416666666666666E-2</v>
      </c>
      <c r="D108" s="71" t="s">
        <v>31</v>
      </c>
    </row>
    <row r="109" spans="1:4" x14ac:dyDescent="0.35">
      <c r="A109" s="71" t="s">
        <v>122</v>
      </c>
      <c r="B109" s="76">
        <v>1.0428240740740741E-2</v>
      </c>
      <c r="C109" s="76">
        <v>1.2152777777777776E-2</v>
      </c>
      <c r="D109" s="71" t="s">
        <v>121</v>
      </c>
    </row>
    <row r="110" spans="1:4" x14ac:dyDescent="0.35">
      <c r="A110" s="71" t="s">
        <v>122</v>
      </c>
      <c r="B110" s="76">
        <v>1.2164351851851852E-2</v>
      </c>
      <c r="C110" s="76">
        <v>1.3888888888888886E-2</v>
      </c>
      <c r="D110" s="71" t="s">
        <v>102</v>
      </c>
    </row>
    <row r="111" spans="1:4" x14ac:dyDescent="0.35">
      <c r="A111" s="71" t="s">
        <v>122</v>
      </c>
      <c r="B111" s="76">
        <v>1.3900462962962963E-2</v>
      </c>
      <c r="C111" s="76">
        <v>1.5624999999999997E-2</v>
      </c>
      <c r="D111" s="71" t="s">
        <v>67</v>
      </c>
    </row>
    <row r="112" spans="1:4" x14ac:dyDescent="0.35">
      <c r="A112" s="71" t="s">
        <v>122</v>
      </c>
      <c r="B112" s="76">
        <v>1.5636574074074074E-2</v>
      </c>
      <c r="C112" s="76">
        <v>1.7361111111111108E-2</v>
      </c>
      <c r="D112" s="71" t="s">
        <v>69</v>
      </c>
    </row>
    <row r="113" spans="1:4" x14ac:dyDescent="0.35">
      <c r="A113" s="71" t="s">
        <v>122</v>
      </c>
      <c r="B113" s="76">
        <v>1.7372685185185185E-2</v>
      </c>
      <c r="C113" s="76">
        <v>1.909722222222222E-2</v>
      </c>
      <c r="D113" s="71" t="s">
        <v>77</v>
      </c>
    </row>
    <row r="114" spans="1:4" x14ac:dyDescent="0.35">
      <c r="A114" s="71" t="s">
        <v>122</v>
      </c>
      <c r="B114" s="76">
        <v>1.9108796296296297E-2</v>
      </c>
      <c r="C114" s="76">
        <v>2.0833333333333332E-2</v>
      </c>
      <c r="D114" s="71" t="s">
        <v>84</v>
      </c>
    </row>
    <row r="115" spans="1:4" x14ac:dyDescent="0.35">
      <c r="A115" s="71" t="s">
        <v>82</v>
      </c>
      <c r="B115" s="76">
        <v>0</v>
      </c>
      <c r="C115" s="76">
        <v>1.736111111111111E-3</v>
      </c>
      <c r="D115" s="71" t="s">
        <v>82</v>
      </c>
    </row>
    <row r="116" spans="1:4" x14ac:dyDescent="0.35">
      <c r="A116" s="71" t="s">
        <v>82</v>
      </c>
      <c r="B116" s="76">
        <v>1.7476851851851852E-3</v>
      </c>
      <c r="C116" s="76">
        <v>3.472222222222222E-3</v>
      </c>
      <c r="D116" s="71" t="s">
        <v>142</v>
      </c>
    </row>
    <row r="117" spans="1:4" x14ac:dyDescent="0.35">
      <c r="A117" s="71" t="s">
        <v>82</v>
      </c>
      <c r="B117" s="76">
        <v>3.4837962962962965E-3</v>
      </c>
      <c r="C117" s="76">
        <v>5.208333333333333E-3</v>
      </c>
      <c r="D117" s="71" t="s">
        <v>79</v>
      </c>
    </row>
    <row r="118" spans="1:4" x14ac:dyDescent="0.35">
      <c r="A118" s="71" t="s">
        <v>82</v>
      </c>
      <c r="B118" s="76">
        <v>5.2199074074074075E-3</v>
      </c>
      <c r="C118" s="76">
        <v>6.9444444444444449E-3</v>
      </c>
      <c r="D118" s="71" t="s">
        <v>124</v>
      </c>
    </row>
    <row r="119" spans="1:4" x14ac:dyDescent="0.35">
      <c r="A119" s="71" t="s">
        <v>82</v>
      </c>
      <c r="B119" s="76">
        <v>6.9560185185185185E-3</v>
      </c>
      <c r="C119" s="76">
        <v>8.6805555555555559E-3</v>
      </c>
      <c r="D119" s="71" t="s">
        <v>31</v>
      </c>
    </row>
    <row r="120" spans="1:4" x14ac:dyDescent="0.35">
      <c r="A120" s="71" t="s">
        <v>82</v>
      </c>
      <c r="B120" s="76">
        <v>8.6921296296296295E-3</v>
      </c>
      <c r="C120" s="76">
        <v>1.0416666666666666E-2</v>
      </c>
      <c r="D120" s="71" t="s">
        <v>121</v>
      </c>
    </row>
    <row r="121" spans="1:4" x14ac:dyDescent="0.35">
      <c r="A121" s="71" t="s">
        <v>82</v>
      </c>
      <c r="B121" s="76">
        <v>1.0428240740740741E-2</v>
      </c>
      <c r="C121" s="76">
        <v>1.2152777777777776E-2</v>
      </c>
      <c r="D121" s="71" t="s">
        <v>102</v>
      </c>
    </row>
    <row r="122" spans="1:4" x14ac:dyDescent="0.35">
      <c r="A122" s="71" t="s">
        <v>82</v>
      </c>
      <c r="B122" s="76">
        <v>1.2164351851851852E-2</v>
      </c>
      <c r="C122" s="76">
        <v>1.3888888888888886E-2</v>
      </c>
      <c r="D122" s="71" t="s">
        <v>67</v>
      </c>
    </row>
    <row r="123" spans="1:4" x14ac:dyDescent="0.35">
      <c r="A123" s="71" t="s">
        <v>82</v>
      </c>
      <c r="B123" s="76">
        <v>1.3900462962962963E-2</v>
      </c>
      <c r="C123" s="76">
        <v>1.5624999999999997E-2</v>
      </c>
      <c r="D123" s="71" t="s">
        <v>69</v>
      </c>
    </row>
    <row r="124" spans="1:4" x14ac:dyDescent="0.35">
      <c r="A124" s="71" t="s">
        <v>82</v>
      </c>
      <c r="B124" s="76">
        <v>1.5636574074074074E-2</v>
      </c>
      <c r="C124" s="76">
        <v>1.7361111111111108E-2</v>
      </c>
      <c r="D124" s="71" t="s">
        <v>77</v>
      </c>
    </row>
    <row r="125" spans="1:4" x14ac:dyDescent="0.35">
      <c r="A125" s="71" t="s">
        <v>82</v>
      </c>
      <c r="B125" s="76">
        <v>1.7372685185185185E-2</v>
      </c>
      <c r="C125" s="76">
        <v>1.909722222222222E-2</v>
      </c>
      <c r="D125" s="71" t="s">
        <v>84</v>
      </c>
    </row>
    <row r="126" spans="1:4" x14ac:dyDescent="0.35">
      <c r="A126" s="71" t="s">
        <v>82</v>
      </c>
      <c r="B126" s="76">
        <v>1.9108796296296297E-2</v>
      </c>
      <c r="C126" s="76">
        <v>2.0833333333333332E-2</v>
      </c>
      <c r="D126" s="71" t="s">
        <v>122</v>
      </c>
    </row>
    <row r="127" spans="1:4" x14ac:dyDescent="0.35">
      <c r="A127" s="71" t="s">
        <v>142</v>
      </c>
      <c r="B127" s="76">
        <v>0</v>
      </c>
      <c r="C127" s="76">
        <v>1.736111111111111E-3</v>
      </c>
      <c r="D127" s="71" t="s">
        <v>142</v>
      </c>
    </row>
    <row r="128" spans="1:4" x14ac:dyDescent="0.35">
      <c r="A128" s="71" t="s">
        <v>142</v>
      </c>
      <c r="B128" s="76">
        <v>1.7476851851851852E-3</v>
      </c>
      <c r="C128" s="76">
        <v>3.472222222222222E-3</v>
      </c>
      <c r="D128" s="71" t="s">
        <v>79</v>
      </c>
    </row>
    <row r="129" spans="1:4" x14ac:dyDescent="0.35">
      <c r="A129" s="71" t="s">
        <v>142</v>
      </c>
      <c r="B129" s="76">
        <v>3.4837962962962965E-3</v>
      </c>
      <c r="C129" s="76">
        <v>5.208333333333333E-3</v>
      </c>
      <c r="D129" s="71" t="s">
        <v>124</v>
      </c>
    </row>
    <row r="130" spans="1:4" x14ac:dyDescent="0.35">
      <c r="A130" s="71" t="s">
        <v>142</v>
      </c>
      <c r="B130" s="76">
        <v>5.2199074074074075E-3</v>
      </c>
      <c r="C130" s="76">
        <v>6.9444444444444449E-3</v>
      </c>
      <c r="D130" s="71" t="s">
        <v>31</v>
      </c>
    </row>
    <row r="131" spans="1:4" x14ac:dyDescent="0.35">
      <c r="A131" s="71" t="s">
        <v>142</v>
      </c>
      <c r="B131" s="76">
        <v>6.9560185185185185E-3</v>
      </c>
      <c r="C131" s="76">
        <v>8.6805555555555559E-3</v>
      </c>
      <c r="D131" s="71" t="s">
        <v>121</v>
      </c>
    </row>
    <row r="132" spans="1:4" x14ac:dyDescent="0.35">
      <c r="A132" s="71" t="s">
        <v>142</v>
      </c>
      <c r="B132" s="76">
        <v>8.6921296296296295E-3</v>
      </c>
      <c r="C132" s="76">
        <v>1.0416666666666666E-2</v>
      </c>
      <c r="D132" s="71" t="s">
        <v>102</v>
      </c>
    </row>
    <row r="133" spans="1:4" x14ac:dyDescent="0.35">
      <c r="A133" s="71" t="s">
        <v>142</v>
      </c>
      <c r="B133" s="76">
        <v>1.0428240740740741E-2</v>
      </c>
      <c r="C133" s="76">
        <v>1.2152777777777776E-2</v>
      </c>
      <c r="D133" s="71" t="s">
        <v>67</v>
      </c>
    </row>
    <row r="134" spans="1:4" x14ac:dyDescent="0.35">
      <c r="A134" s="71" t="s">
        <v>142</v>
      </c>
      <c r="B134" s="76">
        <v>1.2164351851851852E-2</v>
      </c>
      <c r="C134" s="76">
        <v>1.3888888888888886E-2</v>
      </c>
      <c r="D134" s="71" t="s">
        <v>69</v>
      </c>
    </row>
    <row r="135" spans="1:4" x14ac:dyDescent="0.35">
      <c r="A135" s="71" t="s">
        <v>142</v>
      </c>
      <c r="B135" s="76">
        <v>1.3900462962962963E-2</v>
      </c>
      <c r="C135" s="76">
        <v>1.5624999999999997E-2</v>
      </c>
      <c r="D135" s="71" t="s">
        <v>77</v>
      </c>
    </row>
    <row r="136" spans="1:4" x14ac:dyDescent="0.35">
      <c r="A136" s="71" t="s">
        <v>142</v>
      </c>
      <c r="B136" s="76">
        <v>1.5636574074074074E-2</v>
      </c>
      <c r="C136" s="76">
        <v>1.7361111111111108E-2</v>
      </c>
      <c r="D136" s="71" t="s">
        <v>84</v>
      </c>
    </row>
    <row r="137" spans="1:4" x14ac:dyDescent="0.35">
      <c r="A137" s="71" t="s">
        <v>142</v>
      </c>
      <c r="B137" s="76">
        <v>1.7372685185185185E-2</v>
      </c>
      <c r="C137" s="76">
        <v>1.909722222222222E-2</v>
      </c>
      <c r="D137" s="71" t="s">
        <v>122</v>
      </c>
    </row>
    <row r="138" spans="1:4" x14ac:dyDescent="0.35">
      <c r="A138" s="71" t="s">
        <v>142</v>
      </c>
      <c r="B138" s="76">
        <v>1.9108796296296297E-2</v>
      </c>
      <c r="C138" s="76">
        <v>2.0833333333333332E-2</v>
      </c>
      <c r="D138" s="71" t="s">
        <v>82</v>
      </c>
    </row>
    <row r="139" spans="1:4" x14ac:dyDescent="0.35">
      <c r="A139" s="71" t="s">
        <v>79</v>
      </c>
      <c r="B139" s="76">
        <v>0</v>
      </c>
      <c r="C139" s="76">
        <v>1.736111111111111E-3</v>
      </c>
      <c r="D139" s="71" t="s">
        <v>79</v>
      </c>
    </row>
    <row r="140" spans="1:4" x14ac:dyDescent="0.35">
      <c r="A140" s="71" t="s">
        <v>79</v>
      </c>
      <c r="B140" s="76">
        <v>1.7476851851851852E-3</v>
      </c>
      <c r="C140" s="76">
        <v>3.472222222222222E-3</v>
      </c>
      <c r="D140" s="71" t="s">
        <v>124</v>
      </c>
    </row>
    <row r="141" spans="1:4" x14ac:dyDescent="0.35">
      <c r="A141" s="71" t="s">
        <v>79</v>
      </c>
      <c r="B141" s="76">
        <v>3.4837962962962965E-3</v>
      </c>
      <c r="C141" s="76">
        <v>5.208333333333333E-3</v>
      </c>
      <c r="D141" s="71" t="s">
        <v>31</v>
      </c>
    </row>
    <row r="142" spans="1:4" x14ac:dyDescent="0.35">
      <c r="A142" s="71" t="s">
        <v>79</v>
      </c>
      <c r="B142" s="76">
        <v>5.2199074074074075E-3</v>
      </c>
      <c r="C142" s="76">
        <v>6.9444444444444449E-3</v>
      </c>
      <c r="D142" s="71" t="s">
        <v>121</v>
      </c>
    </row>
    <row r="143" spans="1:4" x14ac:dyDescent="0.35">
      <c r="A143" s="71" t="s">
        <v>79</v>
      </c>
      <c r="B143" s="76">
        <v>6.9560185185185185E-3</v>
      </c>
      <c r="C143" s="76">
        <v>8.6805555555555559E-3</v>
      </c>
      <c r="D143" s="71" t="s">
        <v>102</v>
      </c>
    </row>
    <row r="144" spans="1:4" x14ac:dyDescent="0.35">
      <c r="A144" s="71" t="s">
        <v>79</v>
      </c>
      <c r="B144" s="76">
        <v>8.6921296296296295E-3</v>
      </c>
      <c r="C144" s="76">
        <v>1.0416666666666666E-2</v>
      </c>
      <c r="D144" s="71" t="s">
        <v>67</v>
      </c>
    </row>
    <row r="145" spans="1:4" x14ac:dyDescent="0.35">
      <c r="A145" s="71" t="s">
        <v>79</v>
      </c>
      <c r="B145" s="76">
        <v>1.0428240740740741E-2</v>
      </c>
      <c r="C145" s="76">
        <v>1.2152777777777776E-2</v>
      </c>
      <c r="D145" s="71" t="s">
        <v>69</v>
      </c>
    </row>
    <row r="146" spans="1:4" x14ac:dyDescent="0.35">
      <c r="A146" s="71" t="s">
        <v>79</v>
      </c>
      <c r="B146" s="76">
        <v>1.2164351851851852E-2</v>
      </c>
      <c r="C146" s="76">
        <v>1.3888888888888886E-2</v>
      </c>
      <c r="D146" s="71" t="s">
        <v>77</v>
      </c>
    </row>
    <row r="147" spans="1:4" x14ac:dyDescent="0.35">
      <c r="A147" s="71" t="s">
        <v>79</v>
      </c>
      <c r="B147" s="76">
        <v>1.3900462962962963E-2</v>
      </c>
      <c r="C147" s="76">
        <v>1.5624999999999997E-2</v>
      </c>
      <c r="D147" s="71" t="s">
        <v>84</v>
      </c>
    </row>
    <row r="148" spans="1:4" x14ac:dyDescent="0.35">
      <c r="A148" s="71" t="s">
        <v>79</v>
      </c>
      <c r="B148" s="76">
        <v>1.5636574074074074E-2</v>
      </c>
      <c r="C148" s="76">
        <v>1.7361111111111108E-2</v>
      </c>
      <c r="D148" s="71" t="s">
        <v>122</v>
      </c>
    </row>
    <row r="149" spans="1:4" x14ac:dyDescent="0.35">
      <c r="A149" s="71" t="s">
        <v>79</v>
      </c>
      <c r="B149" s="76">
        <v>1.7372685185185185E-2</v>
      </c>
      <c r="C149" s="76">
        <v>1.909722222222222E-2</v>
      </c>
      <c r="D149" s="71" t="s">
        <v>82</v>
      </c>
    </row>
    <row r="150" spans="1:4" x14ac:dyDescent="0.35">
      <c r="A150" s="71" t="s">
        <v>79</v>
      </c>
      <c r="B150" s="76">
        <v>1.9108796296296297E-2</v>
      </c>
      <c r="C150" s="76">
        <v>2.0833333333333332E-2</v>
      </c>
      <c r="D150" s="71" t="s">
        <v>142</v>
      </c>
    </row>
    <row r="151" spans="1:4" x14ac:dyDescent="0.35">
      <c r="A151" s="71" t="s">
        <v>124</v>
      </c>
      <c r="B151" s="76">
        <v>0</v>
      </c>
      <c r="C151" s="76">
        <v>1.736111111111111E-3</v>
      </c>
      <c r="D151" s="71" t="s">
        <v>124</v>
      </c>
    </row>
    <row r="152" spans="1:4" x14ac:dyDescent="0.35">
      <c r="A152" s="71" t="s">
        <v>124</v>
      </c>
      <c r="B152" s="76">
        <v>1.7476851851851852E-3</v>
      </c>
      <c r="C152" s="76">
        <v>3.472222222222222E-3</v>
      </c>
      <c r="D152" s="71" t="s">
        <v>31</v>
      </c>
    </row>
    <row r="153" spans="1:4" x14ac:dyDescent="0.35">
      <c r="A153" s="71" t="s">
        <v>124</v>
      </c>
      <c r="B153" s="76">
        <v>3.4837962962962965E-3</v>
      </c>
      <c r="C153" s="76">
        <v>5.208333333333333E-3</v>
      </c>
      <c r="D153" s="71" t="s">
        <v>121</v>
      </c>
    </row>
    <row r="154" spans="1:4" x14ac:dyDescent="0.35">
      <c r="A154" s="71" t="s">
        <v>124</v>
      </c>
      <c r="B154" s="76">
        <v>5.2199074074074075E-3</v>
      </c>
      <c r="C154" s="76">
        <v>6.9444444444444449E-3</v>
      </c>
      <c r="D154" s="71" t="s">
        <v>102</v>
      </c>
    </row>
    <row r="155" spans="1:4" x14ac:dyDescent="0.35">
      <c r="A155" s="71" t="s">
        <v>124</v>
      </c>
      <c r="B155" s="76">
        <v>6.9560185185185185E-3</v>
      </c>
      <c r="C155" s="76">
        <v>8.6805555555555559E-3</v>
      </c>
      <c r="D155" s="71" t="s">
        <v>67</v>
      </c>
    </row>
    <row r="156" spans="1:4" x14ac:dyDescent="0.35">
      <c r="A156" s="71" t="s">
        <v>124</v>
      </c>
      <c r="B156" s="76">
        <v>8.6921296296296295E-3</v>
      </c>
      <c r="C156" s="76">
        <v>1.0416666666666666E-2</v>
      </c>
      <c r="D156" s="71" t="s">
        <v>69</v>
      </c>
    </row>
    <row r="157" spans="1:4" x14ac:dyDescent="0.35">
      <c r="A157" s="71" t="s">
        <v>124</v>
      </c>
      <c r="B157" s="76">
        <v>1.0428240740740741E-2</v>
      </c>
      <c r="C157" s="76">
        <v>1.2152777777777776E-2</v>
      </c>
      <c r="D157" s="71" t="s">
        <v>77</v>
      </c>
    </row>
    <row r="158" spans="1:4" x14ac:dyDescent="0.35">
      <c r="A158" s="71" t="s">
        <v>124</v>
      </c>
      <c r="B158" s="76">
        <v>1.2164351851851852E-2</v>
      </c>
      <c r="C158" s="76">
        <v>1.3888888888888886E-2</v>
      </c>
      <c r="D158" s="71" t="s">
        <v>84</v>
      </c>
    </row>
    <row r="159" spans="1:4" x14ac:dyDescent="0.35">
      <c r="A159" s="71" t="s">
        <v>124</v>
      </c>
      <c r="B159" s="76">
        <v>1.3900462962962963E-2</v>
      </c>
      <c r="C159" s="76">
        <v>1.5624999999999997E-2</v>
      </c>
      <c r="D159" s="71" t="s">
        <v>122</v>
      </c>
    </row>
    <row r="160" spans="1:4" x14ac:dyDescent="0.35">
      <c r="A160" s="71" t="s">
        <v>124</v>
      </c>
      <c r="B160" s="76">
        <v>1.5636574074074074E-2</v>
      </c>
      <c r="C160" s="76">
        <v>1.7361111111111108E-2</v>
      </c>
      <c r="D160" s="71" t="s">
        <v>82</v>
      </c>
    </row>
    <row r="161" spans="1:4" x14ac:dyDescent="0.35">
      <c r="A161" s="71" t="s">
        <v>124</v>
      </c>
      <c r="B161" s="76">
        <v>1.7372685185185185E-2</v>
      </c>
      <c r="C161" s="76">
        <v>1.909722222222222E-2</v>
      </c>
      <c r="D161" s="71" t="s">
        <v>142</v>
      </c>
    </row>
    <row r="162" spans="1:4" x14ac:dyDescent="0.35">
      <c r="A162" s="71" t="s">
        <v>124</v>
      </c>
      <c r="B162" s="76">
        <v>1.9108796296296297E-2</v>
      </c>
      <c r="C162" s="76">
        <v>2.0833333333333332E-2</v>
      </c>
      <c r="D162" s="71" t="s">
        <v>79</v>
      </c>
    </row>
    <row r="163" spans="1:4" x14ac:dyDescent="0.35">
      <c r="B163" s="76"/>
      <c r="C163" s="76"/>
    </row>
    <row r="164" spans="1:4" x14ac:dyDescent="0.35">
      <c r="B164" s="76"/>
      <c r="C164" s="76"/>
    </row>
    <row r="165" spans="1:4" x14ac:dyDescent="0.35">
      <c r="B165" s="76"/>
      <c r="C165" s="76"/>
    </row>
    <row r="166" spans="1:4" x14ac:dyDescent="0.35">
      <c r="B166" s="76"/>
      <c r="C166" s="76"/>
    </row>
    <row r="167" spans="1:4" x14ac:dyDescent="0.35">
      <c r="B167" s="76"/>
      <c r="C167" s="76"/>
    </row>
    <row r="168" spans="1:4" x14ac:dyDescent="0.35">
      <c r="B168" s="76"/>
      <c r="C168" s="76"/>
    </row>
    <row r="169" spans="1:4" x14ac:dyDescent="0.35">
      <c r="B169" s="76"/>
      <c r="C169" s="76"/>
    </row>
    <row r="170" spans="1:4" x14ac:dyDescent="0.35">
      <c r="B170" s="76"/>
      <c r="C170" s="76"/>
    </row>
    <row r="171" spans="1:4" x14ac:dyDescent="0.35">
      <c r="B171" s="76"/>
      <c r="C171" s="76"/>
    </row>
    <row r="172" spans="1:4" x14ac:dyDescent="0.35">
      <c r="B172" s="76"/>
      <c r="C172" s="76"/>
    </row>
    <row r="173" spans="1:4" x14ac:dyDescent="0.35">
      <c r="B173" s="76"/>
      <c r="C173" s="76"/>
    </row>
    <row r="174" spans="1:4" x14ac:dyDescent="0.35">
      <c r="B174" s="76"/>
      <c r="C174" s="76"/>
    </row>
    <row r="175" spans="1:4" x14ac:dyDescent="0.35">
      <c r="B175" s="76"/>
      <c r="C175" s="76"/>
    </row>
    <row r="176" spans="1:4" x14ac:dyDescent="0.35">
      <c r="B176" s="76"/>
      <c r="C176" s="76"/>
    </row>
    <row r="177" spans="2:3" x14ac:dyDescent="0.35">
      <c r="B177" s="76"/>
      <c r="C177" s="76"/>
    </row>
    <row r="178" spans="2:3" x14ac:dyDescent="0.35">
      <c r="B178" s="76"/>
      <c r="C178" s="76"/>
    </row>
    <row r="179" spans="2:3" x14ac:dyDescent="0.35">
      <c r="B179" s="76"/>
      <c r="C179" s="76"/>
    </row>
    <row r="180" spans="2:3" x14ac:dyDescent="0.35">
      <c r="B180" s="76"/>
      <c r="C180" s="76"/>
    </row>
    <row r="181" spans="2:3" x14ac:dyDescent="0.35">
      <c r="B181" s="76"/>
      <c r="C181" s="76"/>
    </row>
    <row r="182" spans="2:3" x14ac:dyDescent="0.35">
      <c r="B182" s="76"/>
      <c r="C182" s="76"/>
    </row>
    <row r="183" spans="2:3" x14ac:dyDescent="0.35">
      <c r="B183" s="76"/>
      <c r="C183" s="76"/>
    </row>
    <row r="184" spans="2:3" x14ac:dyDescent="0.35">
      <c r="B184" s="76"/>
      <c r="C184" s="76"/>
    </row>
    <row r="185" spans="2:3" x14ac:dyDescent="0.35">
      <c r="B185" s="76"/>
      <c r="C185" s="76"/>
    </row>
    <row r="186" spans="2:3" x14ac:dyDescent="0.35">
      <c r="B186" s="76"/>
      <c r="C186" s="76"/>
    </row>
    <row r="187" spans="2:3" x14ac:dyDescent="0.35">
      <c r="B187" s="76"/>
      <c r="C187" s="76"/>
    </row>
    <row r="188" spans="2:3" x14ac:dyDescent="0.35">
      <c r="B188" s="76"/>
      <c r="C188" s="76"/>
    </row>
    <row r="189" spans="2:3" x14ac:dyDescent="0.35">
      <c r="B189" s="76"/>
      <c r="C189" s="76"/>
    </row>
    <row r="190" spans="2:3" x14ac:dyDescent="0.35">
      <c r="B190" s="76"/>
      <c r="C190" s="76"/>
    </row>
    <row r="191" spans="2:3" x14ac:dyDescent="0.35">
      <c r="B191" s="76"/>
      <c r="C191" s="76"/>
    </row>
    <row r="192" spans="2:3" x14ac:dyDescent="0.35">
      <c r="B192" s="76"/>
      <c r="C192" s="76"/>
    </row>
    <row r="193" spans="2:3" x14ac:dyDescent="0.35">
      <c r="B193" s="76"/>
      <c r="C193" s="76"/>
    </row>
    <row r="194" spans="2:3" x14ac:dyDescent="0.35">
      <c r="B194" s="76"/>
      <c r="C194" s="76"/>
    </row>
    <row r="195" spans="2:3" x14ac:dyDescent="0.35">
      <c r="B195" s="76"/>
      <c r="C195" s="76"/>
    </row>
    <row r="196" spans="2:3" x14ac:dyDescent="0.35">
      <c r="B196" s="76"/>
      <c r="C196" s="76"/>
    </row>
    <row r="197" spans="2:3" x14ac:dyDescent="0.35">
      <c r="B197" s="76"/>
      <c r="C197" s="76"/>
    </row>
    <row r="198" spans="2:3" x14ac:dyDescent="0.35">
      <c r="B198" s="76"/>
      <c r="C198" s="76"/>
    </row>
    <row r="199" spans="2:3" x14ac:dyDescent="0.35">
      <c r="B199" s="76"/>
      <c r="C199" s="76"/>
    </row>
    <row r="200" spans="2:3" x14ac:dyDescent="0.35">
      <c r="B200" s="76"/>
      <c r="C200" s="76"/>
    </row>
    <row r="201" spans="2:3" x14ac:dyDescent="0.35">
      <c r="B201" s="76"/>
      <c r="C201" s="76"/>
    </row>
    <row r="202" spans="2:3" x14ac:dyDescent="0.35">
      <c r="B202" s="76"/>
      <c r="C202" s="76"/>
    </row>
    <row r="203" spans="2:3" x14ac:dyDescent="0.35">
      <c r="B203" s="76"/>
      <c r="C203" s="76"/>
    </row>
    <row r="204" spans="2:3" x14ac:dyDescent="0.35">
      <c r="B204" s="76"/>
      <c r="C204" s="76"/>
    </row>
    <row r="205" spans="2:3" x14ac:dyDescent="0.35">
      <c r="B205" s="76"/>
      <c r="C205" s="76"/>
    </row>
    <row r="206" spans="2:3" x14ac:dyDescent="0.35">
      <c r="B206" s="76"/>
      <c r="C206" s="76"/>
    </row>
    <row r="207" spans="2:3" x14ac:dyDescent="0.35">
      <c r="B207" s="76"/>
      <c r="C207" s="76"/>
    </row>
    <row r="208" spans="2:3" x14ac:dyDescent="0.35">
      <c r="B208" s="76"/>
      <c r="C208" s="76"/>
    </row>
    <row r="209" spans="2:3" x14ac:dyDescent="0.35">
      <c r="B209" s="76"/>
      <c r="C209" s="76"/>
    </row>
    <row r="210" spans="2:3" x14ac:dyDescent="0.35">
      <c r="B210" s="76"/>
      <c r="C210" s="76"/>
    </row>
  </sheetData>
  <autoFilter ref="A18:D162" xr:uid="{C35C7DF9-4577-44CD-9715-CCC44A72A75C}"/>
  <mergeCells count="1">
    <mergeCell ref="G1:H1"/>
  </mergeCells>
  <dataValidations count="1">
    <dataValidation type="list" allowBlank="1" showInputMessage="1" showErrorMessage="1" sqref="L5:L16" xr:uid="{AB49029E-85EE-4976-B143-E521D97E7990}">
      <formula1>$I$1:$I$3</formula1>
    </dataValidation>
  </dataValidations>
  <hyperlinks>
    <hyperlink ref="G1" r:id="rId1" display="SOLAR RETURN CHART  LINK " xr:uid="{FBEEA72C-7881-4A67-8F3A-9FE4B3C4EAFA}"/>
    <hyperlink ref="G1:H1" r:id="rId2" display="LINK SOLAR RETUR CHART (ASTROSEEK)" xr:uid="{97899BBE-5B69-43CD-ADA1-765B3BF7AE79}"/>
  </hyperlinks>
  <pageMargins left="0.7" right="0.7" top="0.75" bottom="0.75" header="0.3" footer="0.3"/>
  <pageSetup paperSize="9" orientation="portrait" r:id="rId3"/>
  <drawing r:id="rId4"/>
  <legacyDrawing r:id="rId5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4D040978-CA12-4218-91DC-AD1F68D31263}">
          <x14:formula1>
            <xm:f>'ZODIAC LORD and ATRIBUTES'!$A$3:$A$14</xm:f>
          </x14:formula1>
          <xm:sqref>G5:G16 J5:J16</xm:sqref>
        </x14:dataValidation>
        <x14:dataValidation type="list" allowBlank="1" showInputMessage="1" showErrorMessage="1" xr:uid="{C38B94CE-C662-4C39-B15C-E30A05552ACA}">
          <x14:formula1>
            <xm:f>'MSLC TABEL '!$A$2:$A$3</xm:f>
          </x14:formula1>
          <xm:sqref>N5:N16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C93CA-73EB-43CF-97E5-00BE861F2C3D}">
  <sheetPr codeName="Sheet1">
    <tabColor rgb="FF00B0F0"/>
  </sheetPr>
  <dimension ref="A1:L31"/>
  <sheetViews>
    <sheetView tabSelected="1" zoomScale="55" zoomScaleNormal="55" workbookViewId="0">
      <pane ySplit="2" topLeftCell="A12" activePane="bottomLeft" state="frozen"/>
      <selection pane="bottomLeft" activeCell="N14" sqref="N14"/>
    </sheetView>
  </sheetViews>
  <sheetFormatPr defaultRowHeight="14.5" x14ac:dyDescent="0.35"/>
  <cols>
    <col min="1" max="1" width="18.81640625" bestFit="1" customWidth="1"/>
    <col min="2" max="2" width="18.7265625" bestFit="1" customWidth="1"/>
    <col min="3" max="3" width="12.81640625" bestFit="1" customWidth="1"/>
    <col min="4" max="4" width="17.453125" bestFit="1" customWidth="1"/>
    <col min="5" max="5" width="18.81640625" customWidth="1"/>
    <col min="6" max="6" width="13.26953125" customWidth="1"/>
    <col min="7" max="7" width="14.1796875" customWidth="1"/>
    <col min="8" max="8" width="13.26953125" customWidth="1"/>
    <col min="10" max="10" width="18.54296875" customWidth="1"/>
    <col min="11" max="11" width="12.54296875" bestFit="1" customWidth="1"/>
    <col min="13" max="14" width="11.7265625" bestFit="1" customWidth="1"/>
    <col min="21" max="21" width="12" bestFit="1" customWidth="1"/>
  </cols>
  <sheetData>
    <row r="1" spans="1:10" ht="15.5" x14ac:dyDescent="0.35">
      <c r="B1" s="197" t="s">
        <v>26</v>
      </c>
      <c r="C1" s="197" t="s">
        <v>39</v>
      </c>
      <c r="D1" s="197" t="s">
        <v>40</v>
      </c>
    </row>
    <row r="2" spans="1:10" s="19" customFormat="1" ht="63" x14ac:dyDescent="0.5">
      <c r="A2" s="217" t="s">
        <v>41</v>
      </c>
      <c r="B2" s="93" t="str">
        <f>'2. PROFECTION YEARLY &amp; MONTHLY'!M27</f>
        <v>LEO</v>
      </c>
      <c r="C2" s="264">
        <f>IF('1. ZODIAC NATAL'!B3="NOCTURNAL",'1. ZODIAC NATAL'!C26,'1. ZODIAC NATAL'!C23)</f>
        <v>1.9131944444444444E-2</v>
      </c>
      <c r="D2" s="94" t="str">
        <f>'DODECATEMORIA TABLE'!H37</f>
        <v>CANCER</v>
      </c>
      <c r="E2" s="268" t="s">
        <v>267</v>
      </c>
    </row>
    <row r="5" spans="1:10" ht="15" customHeight="1" x14ac:dyDescent="0.35">
      <c r="A5" s="493" t="s">
        <v>234</v>
      </c>
      <c r="B5" s="503" t="s">
        <v>235</v>
      </c>
      <c r="C5" s="503" t="s">
        <v>39</v>
      </c>
      <c r="D5" s="503" t="s">
        <v>43</v>
      </c>
      <c r="E5" s="503" t="s">
        <v>42</v>
      </c>
      <c r="F5" s="510" t="s">
        <v>44</v>
      </c>
      <c r="G5" s="512"/>
      <c r="H5" s="627" t="s">
        <v>412</v>
      </c>
    </row>
    <row r="6" spans="1:10" ht="29" x14ac:dyDescent="0.35">
      <c r="A6" s="493"/>
      <c r="B6" s="545"/>
      <c r="C6" s="545"/>
      <c r="D6" s="545"/>
      <c r="E6" s="545"/>
      <c r="F6" s="151" t="s">
        <v>26</v>
      </c>
      <c r="G6" s="151" t="s">
        <v>45</v>
      </c>
      <c r="H6" s="628"/>
    </row>
    <row r="7" spans="1:10" ht="40.5" customHeight="1" x14ac:dyDescent="0.35">
      <c r="A7" s="446">
        <v>32043</v>
      </c>
      <c r="B7" s="70" t="s">
        <v>77</v>
      </c>
      <c r="C7" s="98">
        <v>2.0543981481481483E-2</v>
      </c>
      <c r="D7" s="69">
        <v>6</v>
      </c>
      <c r="E7" s="103" t="str">
        <f>IF(OR(D7=1,D7=4,D7=7,D7=10),"IMPACT","")</f>
        <v/>
      </c>
      <c r="F7" s="103" t="str">
        <f>IF(E7="IMPACT",'DODECATEMORIA TABLE'!H4,"")</f>
        <v/>
      </c>
      <c r="G7" s="103" t="e">
        <f>INDEX('1. ZODIAC NATAL'!$A$6:$C$17,MATCH('2. YEAR OF USURPATION(ECLIPSE)'!F7,'1. ZODIAC NATAL'!$B$6:$B$17,0),1)</f>
        <v>#N/A</v>
      </c>
      <c r="H7" s="453" t="e">
        <f>D7&amp;" , "&amp;G7</f>
        <v>#N/A</v>
      </c>
    </row>
    <row r="8" spans="1:10" ht="40.5" customHeight="1" x14ac:dyDescent="0.35">
      <c r="A8" s="446">
        <v>32057</v>
      </c>
      <c r="B8" s="70" t="s">
        <v>31</v>
      </c>
      <c r="C8" s="98">
        <v>9.2013888888888892E-3</v>
      </c>
      <c r="D8" s="69">
        <v>6</v>
      </c>
      <c r="E8" s="103" t="str">
        <f t="shared" ref="E8:E10" si="0">IF(OR(D8=1,D8=4,D8=7,D8=10),"IMPACT","")</f>
        <v/>
      </c>
      <c r="F8" s="103" t="str">
        <f>IF(E8="IMPACT",'DODECATEMORIA TABLE'!H5,"")</f>
        <v/>
      </c>
      <c r="G8" s="103" t="e">
        <f>INDEX('1. ZODIAC NATAL'!$A$6:$C$17,MATCH('2. YEAR OF USURPATION(ECLIPSE)'!F8,'1. ZODIAC NATAL'!$B$6:$B$17,0),1)</f>
        <v>#N/A</v>
      </c>
      <c r="H8" s="453" t="e">
        <f>D8&amp;" ; "&amp;G8</f>
        <v>#N/A</v>
      </c>
    </row>
    <row r="9" spans="1:10" ht="40.5" customHeight="1" x14ac:dyDescent="0.35">
      <c r="A9" s="446">
        <v>32205</v>
      </c>
      <c r="B9" s="70" t="s">
        <v>77</v>
      </c>
      <c r="C9" s="98" t="s">
        <v>427</v>
      </c>
      <c r="D9" s="69">
        <v>5</v>
      </c>
      <c r="E9" s="103" t="str">
        <f t="shared" si="0"/>
        <v/>
      </c>
      <c r="F9" s="103" t="str">
        <f>IF(E9="IMPACT",'DODECATEMORIA TABLE'!H6,"")</f>
        <v/>
      </c>
      <c r="G9" s="103" t="e">
        <f>INDEX('1. ZODIAC NATAL'!$A$6:$C$17,MATCH('2. YEAR OF USURPATION(ECLIPSE)'!F9,'1. ZODIAC NATAL'!$B$6:$B$17,0),1)</f>
        <v>#N/A</v>
      </c>
      <c r="H9" s="453" t="e">
        <f>D9&amp;" ; "&amp;G9</f>
        <v>#N/A</v>
      </c>
    </row>
    <row r="10" spans="1:10" ht="40.5" customHeight="1" x14ac:dyDescent="0.35">
      <c r="A10" s="446">
        <v>32220</v>
      </c>
      <c r="B10" s="70" t="s">
        <v>124</v>
      </c>
      <c r="C10" s="98">
        <v>1.292824074074074E-2</v>
      </c>
      <c r="D10" s="69">
        <v>10</v>
      </c>
      <c r="E10" s="103" t="str">
        <f t="shared" si="0"/>
        <v>IMPACT</v>
      </c>
      <c r="F10" s="103" t="str">
        <f>IF(E10="IMPACT",'DODECATEMORIA TABLE'!H7,"")</f>
        <v>LIBRA</v>
      </c>
      <c r="G10" s="103">
        <f>INDEX('1. ZODIAC NATAL'!$A$6:$C$17,MATCH('2. YEAR OF USURPATION(ECLIPSE)'!F10,'1. ZODIAC NATAL'!$B$6:$B$17,0),1)</f>
        <v>11</v>
      </c>
      <c r="H10" s="453" t="str">
        <f>D10&amp;" ; "&amp;G10</f>
        <v>10 ; 11</v>
      </c>
    </row>
    <row r="12" spans="1:10" ht="33.75" customHeight="1" x14ac:dyDescent="0.35">
      <c r="A12" s="253" t="s">
        <v>46</v>
      </c>
      <c r="B12" s="253" t="s">
        <v>406</v>
      </c>
      <c r="C12" s="253" t="s">
        <v>405</v>
      </c>
      <c r="D12" s="253" t="s">
        <v>47</v>
      </c>
      <c r="E12" s="253" t="s">
        <v>48</v>
      </c>
      <c r="F12" s="472" t="s">
        <v>49</v>
      </c>
      <c r="G12" s="472" t="s">
        <v>50</v>
      </c>
      <c r="H12" s="472" t="s">
        <v>134</v>
      </c>
      <c r="I12" s="472" t="s">
        <v>135</v>
      </c>
      <c r="J12" s="471" t="s">
        <v>411</v>
      </c>
    </row>
    <row r="13" spans="1:10" x14ac:dyDescent="0.35">
      <c r="A13" s="206">
        <v>1</v>
      </c>
      <c r="B13" s="473" t="str">
        <f>'2.DODECATEMORIA TABLE HOROSCOPE'!E5</f>
        <v>Nov 20, 1987 - 05:30</v>
      </c>
      <c r="C13" s="473">
        <f>'2.DODECATEMORIA TABLE HOROSCOPE'!F5</f>
        <v>32101</v>
      </c>
      <c r="D13" s="66" t="str">
        <f>INDEX('1. ZODIAC NATAL'!$B$6:$C$17,MATCH('2. YEAR OF USURPATION(ECLIPSE)'!E13,'1. ZODIAC NATAL'!$B$6:$B$17,0),2)</f>
        <v>SUCUDENT</v>
      </c>
      <c r="E13" s="66" t="str">
        <f>D2</f>
        <v>CANCER</v>
      </c>
      <c r="F13" s="474" t="str" cm="1">
        <f t="array" ref="F13">IFERROR(IF(AND($A$7&gt;=INDEX($C$13:$C$24, ROW()-12), $A$7&lt;=INDEX($C$13:$C$24, ROW()-11)), $H$7, ""),"")</f>
        <v/>
      </c>
      <c r="G13" s="474" t="str" cm="1">
        <f t="array" ref="G13">IFERROR(IF(AND($A$8&gt;=INDEX($C$13:$C$24, ROW()-12), $A$8&lt;=INDEX($C$13:$C$24, ROW()-11)), $H$8, ""),"")</f>
        <v/>
      </c>
      <c r="H13" s="474" t="str" cm="1">
        <f t="array" ref="H13">IFERROR(IF(AND($A$9&gt;=INDEX($C$13:$C$24, ROW()-12), $A$9&lt;=INDEX($C$13:$C$24, ROW()-11)), $H$9, ""),"")</f>
        <v/>
      </c>
      <c r="I13" s="66" t="str" cm="1">
        <f t="array" ref="I13">IFERROR(IF(AND($A$10&gt;=INDEX($C$13:$C$24, ROW()-12), $A$10&lt;=INDEX($C$13:$C$24, ROW()-11)), $H$10, ""),"")</f>
        <v/>
      </c>
      <c r="J13" s="66" t="str">
        <f>F13&amp;" , "&amp;G13&amp;" , "&amp;H13&amp;" , "&amp;I13</f>
        <v xml:space="preserve"> ,  ,  , </v>
      </c>
    </row>
    <row r="14" spans="1:10" x14ac:dyDescent="0.35">
      <c r="A14" s="206">
        <v>2</v>
      </c>
      <c r="B14" s="473" t="str">
        <f>'2.DODECATEMORIA TABLE HOROSCOPE'!E6</f>
        <v>Dec 19, 1987 - 19:16</v>
      </c>
      <c r="C14" s="473">
        <f>'2.DODECATEMORIA TABLE HOROSCOPE'!F6</f>
        <v>32130</v>
      </c>
      <c r="D14" s="66" t="str">
        <f>INDEX('1. ZODIAC NATAL'!$B$6:$C$17,MATCH('2. YEAR OF USURPATION(ECLIPSE)'!E14,'1. ZODIAC NATAL'!$B$6:$B$17,0),2)</f>
        <v>CADENT</v>
      </c>
      <c r="E14" s="104" t="str">
        <f>'CONTINOUS ZODIAC TABLE'!B3</f>
        <v>LEO</v>
      </c>
      <c r="F14" s="474" t="str" cm="1">
        <f t="array" ref="F14">IFERROR(IF(AND($A$7&gt;=INDEX($C$13:$C$24, ROW()-12), $A$7&lt;=INDEX($C$13:$C$24, ROW()-11)), $H$7, ""),"")</f>
        <v/>
      </c>
      <c r="G14" s="474" t="str" cm="1">
        <f t="array" ref="G14">IFERROR(IF(AND($A$8&gt;=INDEX($C$13:$C$24, ROW()-12), $A$8&lt;=INDEX($C$13:$C$24, ROW()-11)), $H$8, ""),"")</f>
        <v/>
      </c>
      <c r="H14" s="474" t="str" cm="1">
        <f t="array" ref="H14">IFERROR(IF(AND($A$9&gt;=INDEX($C$13:$C$24, ROW()-12), $A$9&lt;=INDEX($C$13:$C$24, ROW()-11)), $H$9, ""),"")</f>
        <v/>
      </c>
      <c r="I14" s="66" t="str" cm="1">
        <f t="array" ref="I14">IFERROR(IF(AND($A$10&gt;=INDEX($C$13:$C$24, ROW()-12), $A$10&lt;=INDEX($C$13:$C$24, ROW()-11)), $H$10, ""),"")</f>
        <v/>
      </c>
      <c r="J14" s="66" t="str">
        <f t="shared" ref="J14:J24" si="1">F14&amp;" , "&amp;G14&amp;" , "&amp;H14&amp;" , "&amp;I14</f>
        <v xml:space="preserve"> ,  ,  , </v>
      </c>
    </row>
    <row r="15" spans="1:10" x14ac:dyDescent="0.35">
      <c r="A15" s="206">
        <v>3</v>
      </c>
      <c r="B15" s="473" t="str">
        <f>'2.DODECATEMORIA TABLE HOROSCOPE'!E7</f>
        <v>Jan 18, 1988 - 05:53</v>
      </c>
      <c r="C15" s="473">
        <f>'2.DODECATEMORIA TABLE HOROSCOPE'!F7</f>
        <v>32160</v>
      </c>
      <c r="D15" s="66" t="str">
        <f>INDEX('1. ZODIAC NATAL'!$B$6:$C$17,MATCH('2. YEAR OF USURPATION(ECLIPSE)'!E15,'1. ZODIAC NATAL'!$B$6:$B$17,0),2)</f>
        <v>CARDINAL</v>
      </c>
      <c r="E15" s="104" t="str">
        <f>'CONTINOUS ZODIAC TABLE'!B4</f>
        <v>VIRGO</v>
      </c>
      <c r="F15" s="474" t="str" cm="1">
        <f t="array" ref="F15">IFERROR(IF(AND($A$7&gt;=INDEX($C$13:$C$24, ROW()-12), $A$7&lt;=INDEX($C$13:$C$24, ROW()-11)), $H$7, ""),"")</f>
        <v/>
      </c>
      <c r="G15" s="474" t="str" cm="1">
        <f t="array" ref="G15">IFERROR(IF(AND($A$8&gt;=INDEX($C$13:$C$24, ROW()-12), $A$8&lt;=INDEX($C$13:$C$24, ROW()-11)), $H$8, ""),"")</f>
        <v/>
      </c>
      <c r="H15" s="474" t="str" cm="1">
        <f t="array" ref="H15">IFERROR(IF(AND($A$9&gt;=INDEX($C$13:$C$24, ROW()-12), $A$9&lt;=INDEX($C$13:$C$24, ROW()-11)), $H$9, ""),"")</f>
        <v/>
      </c>
      <c r="I15" s="66" t="str" cm="1">
        <f t="array" ref="I15">IFERROR(IF(AND($A$10&gt;=INDEX($C$13:$C$24, ROW()-12), $A$10&lt;=INDEX($C$13:$C$24, ROW()-11)), $H$10, ""),"")</f>
        <v/>
      </c>
      <c r="J15" s="66" t="str">
        <f t="shared" si="1"/>
        <v xml:space="preserve"> ,  ,  , </v>
      </c>
    </row>
    <row r="16" spans="1:10" x14ac:dyDescent="0.35">
      <c r="A16" s="206">
        <v>4</v>
      </c>
      <c r="B16" s="473" t="str">
        <f>'2.DODECATEMORIA TABLE HOROSCOPE'!E8</f>
        <v>Feb 16, 1988 - 19:33</v>
      </c>
      <c r="C16" s="473">
        <f>'2.DODECATEMORIA TABLE HOROSCOPE'!F8</f>
        <v>32189</v>
      </c>
      <c r="D16" s="66" t="str">
        <f>INDEX('1. ZODIAC NATAL'!$B$6:$C$17,MATCH('2. YEAR OF USURPATION(ECLIPSE)'!E16,'1. ZODIAC NATAL'!$B$6:$B$17,0),2)</f>
        <v>SUCUDENT</v>
      </c>
      <c r="E16" s="104" t="str">
        <f>'CONTINOUS ZODIAC TABLE'!B5</f>
        <v>LIBRA</v>
      </c>
      <c r="F16" s="474" t="str" cm="1">
        <f t="array" ref="F16">IFERROR(IF(AND($A$7&gt;=INDEX($C$13:$C$24, ROW()-12), $A$7&lt;=INDEX($C$13:$C$24, ROW()-11)), $H$7, ""),"")</f>
        <v/>
      </c>
      <c r="G16" s="474" t="str" cm="1">
        <f t="array" ref="G16">IFERROR(IF(AND($A$8&gt;=INDEX($C$13:$C$24, ROW()-12), $A$8&lt;=INDEX($C$13:$C$24, ROW()-11)), $H$8, ""),"")</f>
        <v/>
      </c>
      <c r="H16" s="474" t="str" cm="1">
        <f t="array" ref="H16">IFERROR(IF(AND($A$9&gt;=INDEX($C$13:$C$24, ROW()-12), $A$9&lt;=INDEX($C$13:$C$24, ROW()-11)), $H$9, ""),"")</f>
        <v/>
      </c>
      <c r="I16" s="66" t="str" cm="1">
        <f t="array" ref="I16">IFERROR(IF(AND($A$10&gt;=INDEX($C$13:$C$24, ROW()-12), $A$10&lt;=INDEX($C$13:$C$24, ROW()-11)), $H$10, ""),"")</f>
        <v/>
      </c>
      <c r="J16" s="66" t="str">
        <f t="shared" si="1"/>
        <v xml:space="preserve"> ,  ,  , </v>
      </c>
    </row>
    <row r="17" spans="1:12" x14ac:dyDescent="0.35">
      <c r="A17" s="206">
        <v>5</v>
      </c>
      <c r="B17" s="473" t="str">
        <f>'2.DODECATEMORIA TABLE HOROSCOPE'!E9</f>
        <v>Mar 17, 1988 - 17:44</v>
      </c>
      <c r="C17" s="473">
        <f>'2.DODECATEMORIA TABLE HOROSCOPE'!F9</f>
        <v>32219</v>
      </c>
      <c r="D17" s="66" t="str">
        <f>INDEX('1. ZODIAC NATAL'!$B$6:$C$17,MATCH('2. YEAR OF USURPATION(ECLIPSE)'!E17,'1. ZODIAC NATAL'!$B$6:$B$17,0),2)</f>
        <v>CADENT</v>
      </c>
      <c r="E17" s="104" t="str">
        <f>'CONTINOUS ZODIAC TABLE'!B6</f>
        <v>SCORPIO</v>
      </c>
      <c r="F17" s="474" t="str" cm="1">
        <f t="array" ref="F17">IFERROR(IF(AND($A$7&gt;=INDEX($C$13:$C$24, ROW()-12), $A$7&lt;=INDEX($C$13:$C$24, ROW()-11)), $H$7, ""),"")</f>
        <v/>
      </c>
      <c r="G17" s="474" t="str" cm="1">
        <f t="array" ref="G17">IFERROR(IF(AND($A$8&gt;=INDEX($C$13:$C$24, ROW()-12), $A$8&lt;=INDEX($C$13:$C$24, ROW()-11)), $H$8, ""),"")</f>
        <v/>
      </c>
      <c r="H17" s="474" t="str" cm="1">
        <f t="array" ref="H17">IFERROR(IF(AND($A$9&gt;=INDEX($C$13:$C$24, ROW()-12), $A$9&lt;=INDEX($C$13:$C$24, ROW()-11)), $H$9, ""),"")</f>
        <v/>
      </c>
      <c r="I17" s="66" t="str" cm="1">
        <f t="array" ref="I17">IFERROR(IF(AND($A$10&gt;=INDEX($C$13:$C$24, ROW()-12), $A$10&lt;=INDEX($C$13:$C$24, ROW()-11)), $H$10, ""),"")</f>
        <v>10 ; 11</v>
      </c>
      <c r="J17" s="66" t="str">
        <f t="shared" si="1"/>
        <v xml:space="preserve"> ,  ,  , 10 ; 11</v>
      </c>
    </row>
    <row r="18" spans="1:12" x14ac:dyDescent="0.35">
      <c r="A18" s="206">
        <v>6</v>
      </c>
      <c r="B18" s="473" t="str">
        <f>'2.DODECATEMORIA TABLE HOROSCOPE'!E10</f>
        <v>Apr 17, 1988 - 04:48</v>
      </c>
      <c r="C18" s="473">
        <f>'2.DODECATEMORIA TABLE HOROSCOPE'!F10</f>
        <v>32250</v>
      </c>
      <c r="D18" s="66" t="str">
        <f>INDEX('1. ZODIAC NATAL'!$B$6:$C$17,MATCH('2. YEAR OF USURPATION(ECLIPSE)'!E18,'1. ZODIAC NATAL'!$B$6:$B$17,0),2)</f>
        <v>CARDINAL</v>
      </c>
      <c r="E18" s="104" t="str">
        <f>'CONTINOUS ZODIAC TABLE'!B7</f>
        <v>SAGITARIUS</v>
      </c>
      <c r="F18" s="474" t="str" cm="1">
        <f t="array" ref="F18">IFERROR(IF(AND($A$7&gt;=INDEX($C$13:$C$24, ROW()-12), $A$7&lt;=INDEX($C$13:$C$24, ROW()-11)), $H$7, ""),"")</f>
        <v/>
      </c>
      <c r="G18" s="474" t="str" cm="1">
        <f t="array" ref="G18">IFERROR(IF(AND($A$8&gt;=INDEX($C$13:$C$24, ROW()-12), $A$8&lt;=INDEX($C$13:$C$24, ROW()-11)), $H$8, ""),"")</f>
        <v/>
      </c>
      <c r="H18" s="474" t="str" cm="1">
        <f t="array" ref="H18">IFERROR(IF(AND($A$9&gt;=INDEX($C$13:$C$24, ROW()-12), $A$9&lt;=INDEX($C$13:$C$24, ROW()-11)), $H$9, ""),"")</f>
        <v/>
      </c>
      <c r="I18" s="66" t="str" cm="1">
        <f t="array" ref="I18">IFERROR(IF(AND($A$10&gt;=INDEX($C$13:$C$24, ROW()-12), $A$10&lt;=INDEX($C$13:$C$24, ROW()-11)), $H$10, ""),"")</f>
        <v/>
      </c>
      <c r="J18" s="66" t="str">
        <f t="shared" si="1"/>
        <v xml:space="preserve"> ,  ,  , </v>
      </c>
    </row>
    <row r="19" spans="1:12" x14ac:dyDescent="0.35">
      <c r="A19" s="206">
        <v>7</v>
      </c>
      <c r="B19" s="473" t="str">
        <f>'2.DODECATEMORIA TABLE HOROSCOPE'!E11</f>
        <v>May 18, 1988 - 03:06</v>
      </c>
      <c r="C19" s="473">
        <f>'2.DODECATEMORIA TABLE HOROSCOPE'!F11</f>
        <v>32281</v>
      </c>
      <c r="D19" s="66" t="str">
        <f>INDEX('1. ZODIAC NATAL'!$B$6:$C$17,MATCH('2. YEAR OF USURPATION(ECLIPSE)'!E19,'1. ZODIAC NATAL'!$B$6:$B$17,0),2)</f>
        <v>SUCUDENT</v>
      </c>
      <c r="E19" s="104" t="str">
        <f>'CONTINOUS ZODIAC TABLE'!B8</f>
        <v>CAPRICORN</v>
      </c>
      <c r="F19" s="474" t="str" cm="1">
        <f t="array" ref="F19">IFERROR(IF(AND($A$7&gt;=INDEX($C$13:$C$24, ROW()-12), $A$7&lt;=INDEX($C$13:$C$24, ROW()-11)), $H$7, ""),"")</f>
        <v/>
      </c>
      <c r="G19" s="474" t="str" cm="1">
        <f t="array" ref="G19">IFERROR(IF(AND($A$8&gt;=INDEX($C$13:$C$24, ROW()-12), $A$8&lt;=INDEX($C$13:$C$24, ROW()-11)), $H$8, ""),"")</f>
        <v/>
      </c>
      <c r="H19" s="474" t="str" cm="1">
        <f t="array" ref="H19">IFERROR(IF(AND($A$9&gt;=INDEX($C$13:$C$24, ROW()-12), $A$9&lt;=INDEX($C$13:$C$24, ROW()-11)), $H$9, ""),"")</f>
        <v/>
      </c>
      <c r="I19" s="66" t="str" cm="1">
        <f t="array" ref="I19">IFERROR(IF(AND($A$10&gt;=INDEX($C$13:$C$24, ROW()-12), $A$10&lt;=INDEX($C$13:$C$24, ROW()-11)), $H$10, ""),"")</f>
        <v/>
      </c>
      <c r="J19" s="66" t="str">
        <f t="shared" si="1"/>
        <v xml:space="preserve"> ,  ,  , </v>
      </c>
    </row>
    <row r="20" spans="1:12" x14ac:dyDescent="0.35">
      <c r="A20" s="206">
        <v>8</v>
      </c>
      <c r="B20" s="473" t="str">
        <f>'2.DODECATEMORIA TABLE HOROSCOPE'!E12</f>
        <v>Jun 18, 1988 - 10:34</v>
      </c>
      <c r="C20" s="473">
        <f>'2.DODECATEMORIA TABLE HOROSCOPE'!F12</f>
        <v>32312</v>
      </c>
      <c r="D20" s="66" t="str">
        <f>INDEX('1. ZODIAC NATAL'!$B$6:$C$17,MATCH('2. YEAR OF USURPATION(ECLIPSE)'!E20,'1. ZODIAC NATAL'!$B$6:$B$17,0),2)</f>
        <v>CADENT</v>
      </c>
      <c r="E20" s="104" t="str">
        <f>'CONTINOUS ZODIAC TABLE'!B9</f>
        <v>AQUARIUS</v>
      </c>
      <c r="F20" s="474" t="str" cm="1">
        <f t="array" ref="F20">IFERROR(IF(AND($A$7&gt;=INDEX($C$13:$C$24, ROW()-12), $A$7&lt;=INDEX($C$13:$C$24, ROW()-11)), $H$7, ""),"")</f>
        <v/>
      </c>
      <c r="G20" s="474" t="str" cm="1">
        <f t="array" ref="G20">IFERROR(IF(AND($A$8&gt;=INDEX($C$13:$C$24, ROW()-12), $A$8&lt;=INDEX($C$13:$C$24, ROW()-11)), $H$8, ""),"")</f>
        <v/>
      </c>
      <c r="H20" s="474" t="str" cm="1">
        <f t="array" ref="H20">IFERROR(IF(AND($A$9&gt;=INDEX($C$13:$C$24, ROW()-12), $A$9&lt;=INDEX($C$13:$C$24, ROW()-11)), $H$9, ""),"")</f>
        <v/>
      </c>
      <c r="I20" s="66" t="str" cm="1">
        <f t="array" ref="I20">IFERROR(IF(AND($A$10&gt;=INDEX($C$13:$C$24, ROW()-12), $A$10&lt;=INDEX($C$13:$C$24, ROW()-11)), $H$10, ""),"")</f>
        <v/>
      </c>
      <c r="J20" s="66" t="str">
        <f t="shared" si="1"/>
        <v xml:space="preserve"> ,  ,  , </v>
      </c>
    </row>
    <row r="21" spans="1:12" x14ac:dyDescent="0.35">
      <c r="A21" s="206">
        <v>9</v>
      </c>
      <c r="B21" s="473" t="str">
        <f>'2.DODECATEMORIA TABLE HOROSCOPE'!E13</f>
        <v>Jul 19, 1988 - 21:29</v>
      </c>
      <c r="C21" s="473">
        <f>'2.DODECATEMORIA TABLE HOROSCOPE'!F13</f>
        <v>32343</v>
      </c>
      <c r="D21" s="66" t="str">
        <f>INDEX('1. ZODIAC NATAL'!$B$6:$C$17,MATCH('2. YEAR OF USURPATION(ECLIPSE)'!E21,'1. ZODIAC NATAL'!$B$6:$B$17,0),2)</f>
        <v>CARDINAL</v>
      </c>
      <c r="E21" s="104" t="str">
        <f>'CONTINOUS ZODIAC TABLE'!B10</f>
        <v>PISCES</v>
      </c>
      <c r="F21" s="474" t="str" cm="1">
        <f t="array" ref="F21">IFERROR(IF(AND($A$7&gt;=INDEX($C$13:$C$24, ROW()-12), $A$7&lt;=INDEX($C$13:$C$24, ROW()-11)), $H$7, ""),"")</f>
        <v/>
      </c>
      <c r="G21" s="474" t="str" cm="1">
        <f t="array" ref="G21">IFERROR(IF(AND($A$8&gt;=INDEX($C$13:$C$24, ROW()-12), $A$8&lt;=INDEX($C$13:$C$24, ROW()-11)), $H$8, ""),"")</f>
        <v/>
      </c>
      <c r="H21" s="474" t="str" cm="1">
        <f t="array" ref="H21">IFERROR(IF(AND($A$9&gt;=INDEX($C$13:$C$24, ROW()-12), $A$9&lt;=INDEX($C$13:$C$24, ROW()-11)), $H$9, ""),"")</f>
        <v/>
      </c>
      <c r="I21" s="66" t="str" cm="1">
        <f t="array" ref="I21">IFERROR(IF(AND($A$10&gt;=INDEX($C$13:$C$24, ROW()-12), $A$10&lt;=INDEX($C$13:$C$24, ROW()-11)), $H$10, ""),"")</f>
        <v/>
      </c>
      <c r="J21" s="66" t="str">
        <f t="shared" si="1"/>
        <v xml:space="preserve"> ,  ,  , </v>
      </c>
    </row>
    <row r="22" spans="1:12" x14ac:dyDescent="0.35">
      <c r="A22" s="206">
        <v>10</v>
      </c>
      <c r="B22" s="473" t="str">
        <f>'2.DODECATEMORIA TABLE HOROSCOPE'!E14</f>
        <v>Aug 20, 1988 - 05:05</v>
      </c>
      <c r="C22" s="473">
        <f>'2.DODECATEMORIA TABLE HOROSCOPE'!F14</f>
        <v>32375</v>
      </c>
      <c r="D22" s="66" t="str">
        <f>INDEX('1. ZODIAC NATAL'!$B$6:$C$17,MATCH('2. YEAR OF USURPATION(ECLIPSE)'!E22,'1. ZODIAC NATAL'!$B$6:$B$17,0),2)</f>
        <v>SUCUDENT</v>
      </c>
      <c r="E22" s="104" t="str">
        <f>'CONTINOUS ZODIAC TABLE'!B11</f>
        <v>ARIES</v>
      </c>
      <c r="F22" s="474" t="str" cm="1">
        <f t="array" ref="F22">IFERROR(IF(AND($A$7&gt;=INDEX($C$13:$C$24, ROW()-12), $A$7&lt;=INDEX($C$13:$C$24, ROW()-11)), $H$7, ""),"")</f>
        <v/>
      </c>
      <c r="G22" s="474" t="str" cm="1">
        <f t="array" ref="G22">IFERROR(IF(AND($A$8&gt;=INDEX($C$13:$C$24, ROW()-12), $A$8&lt;=INDEX($C$13:$C$24, ROW()-11)), $H$8, ""),"")</f>
        <v/>
      </c>
      <c r="H22" s="474" t="str" cm="1">
        <f t="array" ref="H22">IFERROR(IF(AND($A$9&gt;=INDEX($C$13:$C$24, ROW()-12), $A$9&lt;=INDEX($C$13:$C$24, ROW()-11)), $H$9, ""),"")</f>
        <v/>
      </c>
      <c r="I22" s="66" t="str" cm="1">
        <f t="array" ref="I22">IFERROR(IF(AND($A$10&gt;=INDEX($C$13:$C$24, ROW()-12), $A$10&lt;=INDEX($C$13:$C$24, ROW()-11)), $H$10, ""),"")</f>
        <v/>
      </c>
      <c r="J22" s="66" t="str">
        <f t="shared" si="1"/>
        <v xml:space="preserve"> ,  ,  , </v>
      </c>
    </row>
    <row r="23" spans="1:12" x14ac:dyDescent="0.35">
      <c r="A23" s="206">
        <v>11</v>
      </c>
      <c r="B23" s="473" t="str">
        <f>'2.DODECATEMORIA TABLE HOROSCOPE'!E15</f>
        <v>Sep 20, 1988 - 03:34</v>
      </c>
      <c r="C23" s="473">
        <f>'2.DODECATEMORIA TABLE HOROSCOPE'!F15</f>
        <v>32406</v>
      </c>
      <c r="D23" s="66" t="str">
        <f>INDEX('1. ZODIAC NATAL'!$B$6:$C$17,MATCH('2. YEAR OF USURPATION(ECLIPSE)'!E23,'1. ZODIAC NATAL'!$B$6:$B$17,0),2)</f>
        <v>CADENT</v>
      </c>
      <c r="E23" s="104" t="str">
        <f>'CONTINOUS ZODIAC TABLE'!B12</f>
        <v>TAURUS</v>
      </c>
      <c r="F23" s="474" t="str" cm="1">
        <f t="array" ref="F23">IFERROR(IF(AND($A$7&gt;=INDEX($C$13:$C$24, ROW()-12), $A$7&lt;=INDEX($C$13:$C$24, ROW()-11)), $H$7, ""),"")</f>
        <v/>
      </c>
      <c r="G23" s="474" t="str" cm="1">
        <f t="array" ref="G23">IFERROR(IF(AND($A$8&gt;=INDEX($C$13:$C$24, ROW()-12), $A$8&lt;=INDEX($C$13:$C$24, ROW()-11)), $H$8, ""),"")</f>
        <v/>
      </c>
      <c r="H23" s="474" t="str" cm="1">
        <f t="array" ref="H23">IFERROR(IF(AND($A$9&gt;=INDEX($C$13:$C$24, ROW()-12), $A$9&lt;=INDEX($C$13:$C$24, ROW()-11)), $H$9, ""),"")</f>
        <v/>
      </c>
      <c r="I23" s="66" t="str" cm="1">
        <f t="array" ref="I23">IFERROR(IF(AND($A$10&gt;=INDEX($C$13:$C$24, ROW()-12), $A$10&lt;=INDEX($C$13:$C$24, ROW()-11)), $H$10, ""),"")</f>
        <v/>
      </c>
      <c r="J23" s="66" t="str">
        <f t="shared" si="1"/>
        <v xml:space="preserve"> ,  ,  , </v>
      </c>
    </row>
    <row r="24" spans="1:12" x14ac:dyDescent="0.35">
      <c r="A24" s="206">
        <v>12</v>
      </c>
      <c r="B24" s="473" t="str">
        <f>'2.DODECATEMORIA TABLE HOROSCOPE'!E16</f>
        <v>Oct 20, 1988 - 13:51</v>
      </c>
      <c r="C24" s="473">
        <f>'2.DODECATEMORIA TABLE HOROSCOPE'!F16</f>
        <v>32436</v>
      </c>
      <c r="D24" s="66" t="str">
        <f>INDEX('1. ZODIAC NATAL'!$B$6:$C$17,MATCH('2. YEAR OF USURPATION(ECLIPSE)'!E24,'1. ZODIAC NATAL'!$B$6:$B$17,0),2)</f>
        <v>CARDINAL</v>
      </c>
      <c r="E24" s="104" t="str">
        <f>'CONTINOUS ZODIAC TABLE'!B13</f>
        <v>GEMINI</v>
      </c>
      <c r="F24" s="474" t="str" cm="1">
        <f t="array" ref="F24">IFERROR(IF(AND($A$7&gt;=INDEX($C$13:$C$24, ROW()-12), $A$7&lt;=INDEX($C$13:$C$24, ROW()-11)), $H$7, ""),"")</f>
        <v/>
      </c>
      <c r="G24" s="474" t="str" cm="1">
        <f t="array" ref="G24">IFERROR(IF(AND($A$8&gt;=INDEX($C$13:$C$24, ROW()-12), $A$8&lt;=INDEX($C$13:$C$24, ROW()-11)), $H$8, ""),"")</f>
        <v/>
      </c>
      <c r="H24" s="474" t="str" cm="1">
        <f t="array" ref="H24">IFERROR(IF(AND($A$9&gt;=INDEX($C$13:$C$24, ROW()-12), $A$9&lt;=INDEX($C$13:$C$24, ROW()-11)), $H$9, ""),"")</f>
        <v/>
      </c>
      <c r="I24" s="66" t="str" cm="1">
        <f t="array" ref="I24">IFERROR(IF(AND($A$10&gt;=INDEX($C$13:$C$24, ROW()-12), $A$10&lt;=INDEX($C$13:$C$24, ROW()-11)), $H$10, ""),"")</f>
        <v/>
      </c>
      <c r="J24" s="66" t="str">
        <f t="shared" si="1"/>
        <v xml:space="preserve"> ,  ,  , </v>
      </c>
    </row>
    <row r="26" spans="1:12" x14ac:dyDescent="0.35">
      <c r="L26" s="97"/>
    </row>
    <row r="28" spans="1:12" x14ac:dyDescent="0.35">
      <c r="L28" s="97"/>
    </row>
    <row r="30" spans="1:12" x14ac:dyDescent="0.35">
      <c r="L30" s="97"/>
    </row>
    <row r="31" spans="1:12" x14ac:dyDescent="0.35">
      <c r="L31" s="97"/>
    </row>
  </sheetData>
  <mergeCells count="7">
    <mergeCell ref="H5:H6"/>
    <mergeCell ref="F5:G5"/>
    <mergeCell ref="D5:D6"/>
    <mergeCell ref="E5:E6"/>
    <mergeCell ref="A5:A6"/>
    <mergeCell ref="B5:B6"/>
    <mergeCell ref="C5:C6"/>
  </mergeCells>
  <conditionalFormatting sqref="D13:D24">
    <cfRule type="containsText" dxfId="4" priority="1" operator="containsText" text="CARDINAL">
      <formula>NOT(ISERROR(SEARCH("CARDINAL",D13)))</formula>
    </cfRule>
  </conditionalFormatting>
  <hyperlinks>
    <hyperlink ref="E2" r:id="rId1" xr:uid="{E0F23BA9-E1AD-4661-B6A7-DF056584DFF9}"/>
  </hyperlinks>
  <pageMargins left="0.7" right="0.7" top="0.75" bottom="0.75" header="0.3" footer="0.3"/>
  <pageSetup paperSize="9" orientation="portrait" r:id="rId2"/>
  <drawing r:id="rId3"/>
  <legacyDrawing r:id="rId4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221128A-3808-45E6-9FA9-84E0C1C2ABB2}">
          <x14:formula1>
            <xm:f>'CONTINOUS ZODIAC TABLE'!$A$2:$A$13</xm:f>
          </x14:formula1>
          <xm:sqref>B7:B10</xm:sqref>
        </x14:dataValidation>
        <x14:dataValidation type="list" allowBlank="1" showInputMessage="1" showErrorMessage="1" xr:uid="{96134ED3-F0C0-4465-BD72-58B67E5ED28C}">
          <x14:formula1>
            <xm:f>'1. ZODIAC NATAL'!$A$6:$A$17</xm:f>
          </x14:formula1>
          <xm:sqref>D7:D10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D0E99-BE2A-4E66-8F59-6ED74456C303}">
  <sheetPr codeName="Sheet10">
    <tabColor rgb="FF00B0F0"/>
  </sheetPr>
  <dimension ref="A1:N144"/>
  <sheetViews>
    <sheetView topLeftCell="H1" zoomScale="70" zoomScaleNormal="70" workbookViewId="0">
      <pane ySplit="9" topLeftCell="A16" activePane="bottomLeft" state="frozen"/>
      <selection pane="bottomLeft" activeCell="H12" sqref="H12"/>
    </sheetView>
  </sheetViews>
  <sheetFormatPr defaultRowHeight="14.5" x14ac:dyDescent="0.35"/>
  <cols>
    <col min="1" max="1" width="33.1796875" customWidth="1"/>
    <col min="2" max="2" width="19.453125" bestFit="1" customWidth="1"/>
    <col min="3" max="3" width="10.453125" style="19" bestFit="1" customWidth="1"/>
    <col min="4" max="4" width="14.81640625" customWidth="1"/>
    <col min="5" max="5" width="18.453125" customWidth="1"/>
    <col min="6" max="6" width="38.7265625" customWidth="1"/>
    <col min="7" max="7" width="15.54296875" customWidth="1"/>
    <col min="8" max="8" width="9.54296875" bestFit="1" customWidth="1"/>
    <col min="9" max="9" width="9.1796875" bestFit="1" customWidth="1"/>
    <col min="10" max="11" width="16" bestFit="1" customWidth="1"/>
    <col min="12" max="12" width="15.1796875" style="19" customWidth="1"/>
    <col min="13" max="13" width="25.7265625" customWidth="1"/>
    <col min="14" max="14" width="30.1796875" style="19" customWidth="1"/>
  </cols>
  <sheetData>
    <row r="1" spans="1:14" ht="31" x14ac:dyDescent="0.7">
      <c r="A1" s="629" t="s">
        <v>29</v>
      </c>
      <c r="B1" s="629"/>
      <c r="C1" s="629"/>
      <c r="D1" s="629"/>
      <c r="E1" s="629"/>
      <c r="F1" s="629"/>
      <c r="G1" s="629"/>
      <c r="H1" s="108"/>
      <c r="I1" s="108"/>
      <c r="J1" s="108"/>
      <c r="K1" s="108"/>
      <c r="L1" s="135" t="s">
        <v>224</v>
      </c>
    </row>
    <row r="2" spans="1:14" ht="6" customHeight="1" thickBot="1" x14ac:dyDescent="0.4">
      <c r="L2" s="135" t="s">
        <v>225</v>
      </c>
    </row>
    <row r="3" spans="1:14" ht="15" thickTop="1" x14ac:dyDescent="0.35">
      <c r="A3" s="143"/>
      <c r="B3" s="144" t="s">
        <v>186</v>
      </c>
      <c r="C3" s="144" t="s">
        <v>30</v>
      </c>
      <c r="D3" s="145" t="s">
        <v>149</v>
      </c>
      <c r="E3" s="145" t="s">
        <v>153</v>
      </c>
      <c r="F3" s="146" t="s">
        <v>154</v>
      </c>
      <c r="G3" s="19"/>
      <c r="I3" s="19"/>
      <c r="L3"/>
      <c r="N3"/>
    </row>
    <row r="4" spans="1:14" ht="15" customHeight="1" x14ac:dyDescent="0.35">
      <c r="A4" s="109" t="s">
        <v>379</v>
      </c>
      <c r="B4" s="12" t="s">
        <v>122</v>
      </c>
      <c r="C4" s="112">
        <v>1.6828703703703703E-2</v>
      </c>
      <c r="D4" s="631" t="s">
        <v>440</v>
      </c>
      <c r="E4" s="66" t="str">
        <f>INDEX('ZODIAC LORD and ATRIBUTES'!$E$3:$E$14,MATCH('3. ILLNESS AND PERILOUS YEAR'!B4,'ZODIAC LORD and ATRIBUTES'!$A$3:$A$14,0))</f>
        <v>COLD</v>
      </c>
      <c r="F4" s="341" t="str">
        <f>INDEX('ZODIAC LORD and ATRIBUTES'!$F$3:$F$14,MATCH('3. ILLNESS AND PERILOUS YEAR'!B4,'ZODIAC LORD and ATRIBUTES'!$A$3:$A$14,0))</f>
        <v>MOIST/WET</v>
      </c>
      <c r="G4" s="335"/>
      <c r="I4" s="19"/>
      <c r="L4"/>
      <c r="N4"/>
    </row>
    <row r="5" spans="1:14" x14ac:dyDescent="0.35">
      <c r="A5" s="109" t="s">
        <v>256</v>
      </c>
      <c r="B5" s="195" t="str">
        <f>INDEX('ZODIAC LORD and ATRIBUTES'!$C$3:$C$14,MATCH('3. ILLNESS AND PERILOUS YEAR'!B4,'ZODIAC LORD and ATRIBUTES'!$A$3:$A$14,0))</f>
        <v>MARS</v>
      </c>
      <c r="C5" s="113"/>
      <c r="D5" s="632"/>
      <c r="E5" s="66"/>
      <c r="F5" s="341"/>
      <c r="G5" s="630" t="s">
        <v>158</v>
      </c>
      <c r="H5" s="630"/>
      <c r="I5" s="19"/>
      <c r="L5"/>
      <c r="N5"/>
    </row>
    <row r="6" spans="1:14" x14ac:dyDescent="0.35">
      <c r="A6" s="109" t="s">
        <v>381</v>
      </c>
      <c r="B6" s="66" t="str">
        <f>INDEX('1. ANNUAL REVOLUTION'!$B$23:$B$29,MATCH(B5,'1. ANNUAL REVOLUTION'!$A$23:$A$29,0))</f>
        <v>LIBRA</v>
      </c>
      <c r="C6" s="113"/>
      <c r="D6" s="632"/>
      <c r="E6" s="66" t="str">
        <f>INDEX('ZODIAC LORD and ATRIBUTES'!$E$3:$E$14,MATCH('3. ILLNESS AND PERILOUS YEAR'!B6,'ZODIAC LORD and ATRIBUTES'!$A$3:$A$14,0))</f>
        <v>HOT</v>
      </c>
      <c r="F6" s="341" t="str">
        <f>INDEX('ZODIAC LORD and ATRIBUTES'!$F$3:$F$14,MATCH('3. ILLNESS AND PERILOUS YEAR'!B6,'ZODIAC LORD and ATRIBUTES'!$A$3:$A$14,0))</f>
        <v>MOIST/WET</v>
      </c>
      <c r="G6" s="340" t="s">
        <v>156</v>
      </c>
      <c r="H6" s="206">
        <f>COUNTIF($E$4:$F$8,G6)</f>
        <v>2</v>
      </c>
      <c r="I6" s="19"/>
      <c r="L6"/>
      <c r="N6"/>
    </row>
    <row r="7" spans="1:14" x14ac:dyDescent="0.35">
      <c r="A7" s="109" t="s">
        <v>136</v>
      </c>
      <c r="B7" s="66" t="str">
        <f>'DODECATEMORIA TABLE'!H9</f>
        <v>LEO</v>
      </c>
      <c r="C7" s="113"/>
      <c r="D7" s="632"/>
      <c r="E7" s="66" t="str">
        <f>INDEX('ZODIAC LORD and ATRIBUTES'!$E$3:$E$14,MATCH('3. ILLNESS AND PERILOUS YEAR'!B7,'ZODIAC LORD and ATRIBUTES'!$A$3:$A$14,0))</f>
        <v>HOT</v>
      </c>
      <c r="F7" s="341" t="str">
        <f>INDEX('ZODIAC LORD and ATRIBUTES'!$F$3:$F$14,MATCH('3. ILLNESS AND PERILOUS YEAR'!B7,'ZODIAC LORD and ATRIBUTES'!$A$3:$A$14,0))</f>
        <v>DRY</v>
      </c>
      <c r="G7" s="340" t="s">
        <v>157</v>
      </c>
      <c r="H7" s="206">
        <f t="shared" ref="H7:H9" si="0">COUNTIF($E$4:$F$8,G7)</f>
        <v>1</v>
      </c>
      <c r="I7" s="19"/>
      <c r="L7"/>
      <c r="N7"/>
    </row>
    <row r="8" spans="1:14" ht="15" thickBot="1" x14ac:dyDescent="0.4">
      <c r="A8" s="110" t="s">
        <v>32</v>
      </c>
      <c r="B8" s="338" t="str">
        <f>'1. ANNUAL REVOLUTION'!B29</f>
        <v>SCORPIO</v>
      </c>
      <c r="C8" s="339">
        <f>'1. ANNUAL REVOLUTION'!C29</f>
        <v>1.1643518518518518E-2</v>
      </c>
      <c r="D8" s="632"/>
      <c r="E8" s="66" t="str">
        <f>INDEX('ZODIAC LORD and ATRIBUTES'!$E$3:$E$14,MATCH('3. ILLNESS AND PERILOUS YEAR'!B8,'ZODIAC LORD and ATRIBUTES'!$A$3:$A$14,0))</f>
        <v>COLD</v>
      </c>
      <c r="F8" s="341" t="str">
        <f>INDEX('ZODIAC LORD and ATRIBUTES'!$F$3:$F$14,MATCH('3. ILLNESS AND PERILOUS YEAR'!B8,'ZODIAC LORD and ATRIBUTES'!$A$3:$A$14,0))</f>
        <v>MOIST/WET</v>
      </c>
      <c r="G8" s="340" t="s">
        <v>155</v>
      </c>
      <c r="H8" s="206">
        <f t="shared" si="0"/>
        <v>2</v>
      </c>
      <c r="I8" s="19"/>
      <c r="L8"/>
      <c r="N8"/>
    </row>
    <row r="9" spans="1:14" ht="29.5" thickTop="1" x14ac:dyDescent="0.35">
      <c r="A9" s="142" t="s">
        <v>380</v>
      </c>
      <c r="B9" s="148" t="s">
        <v>232</v>
      </c>
      <c r="C9" s="148" t="s">
        <v>233</v>
      </c>
      <c r="D9" s="325" t="s">
        <v>187</v>
      </c>
      <c r="E9" s="334" t="s">
        <v>188</v>
      </c>
      <c r="F9" s="147" t="s">
        <v>206</v>
      </c>
      <c r="G9" s="340" t="s">
        <v>204</v>
      </c>
      <c r="H9" s="206">
        <f t="shared" si="0"/>
        <v>3</v>
      </c>
      <c r="I9" s="19"/>
      <c r="L9"/>
      <c r="N9"/>
    </row>
    <row r="10" spans="1:14" ht="58" x14ac:dyDescent="0.35">
      <c r="A10" s="486">
        <v>32128</v>
      </c>
      <c r="B10" s="79" t="s">
        <v>102</v>
      </c>
      <c r="C10" s="34" t="s">
        <v>225</v>
      </c>
      <c r="D10" s="100" t="str">
        <f t="shared" ref="D10:D21" si="1">IF(C10="WANING", "LINGER", "NOT LINGER")</f>
        <v>NOT LINGER</v>
      </c>
      <c r="E10" s="100" t="str">
        <f>_xlfn.IFNA(VLOOKUP(B10,'ZODIAC LORD and ATRIBUTES'!A:K,11,FALSE),"")</f>
        <v>shoulders | lungs, nerves, arms, fingers | Arms, hands, shoulders and shoulder blades</v>
      </c>
      <c r="F10" s="342" t="str">
        <f>D10 &amp; "-&gt;" &amp;E10</f>
        <v>NOT LINGER-&gt;shoulders | lungs, nerves, arms, fingers | Arms, hands, shoulders and shoulder blades</v>
      </c>
      <c r="G10" s="19"/>
      <c r="I10" s="19"/>
      <c r="L10"/>
      <c r="N10"/>
    </row>
    <row r="11" spans="1:14" ht="58" x14ac:dyDescent="0.35">
      <c r="A11" s="486">
        <v>32183</v>
      </c>
      <c r="B11" s="79" t="s">
        <v>31</v>
      </c>
      <c r="C11" s="34" t="s">
        <v>225</v>
      </c>
      <c r="D11" s="100" t="str">
        <f t="shared" si="1"/>
        <v>NOT LINGER</v>
      </c>
      <c r="E11" s="100" t="str">
        <f>_xlfn.IFNA(VLOOKUP(B11,'ZODIAC LORD and ATRIBUTES'!A:K,11,FALSE),"")</f>
        <v>head | eyes, adrenals, blood pressure | Head, face and ears</v>
      </c>
      <c r="F11" s="342" t="str">
        <f t="shared" ref="F11:F21" si="2">D11 &amp; "-&gt;" &amp;E11</f>
        <v>NOT LINGER-&gt;head | eyes, adrenals, blood pressure | Head, face and ears</v>
      </c>
      <c r="L11"/>
      <c r="N11"/>
    </row>
    <row r="12" spans="1:14" ht="58" x14ac:dyDescent="0.35">
      <c r="A12" s="486">
        <v>32265</v>
      </c>
      <c r="B12" s="79" t="s">
        <v>31</v>
      </c>
      <c r="C12" s="34" t="s">
        <v>224</v>
      </c>
      <c r="D12" s="100" t="str">
        <f t="shared" si="1"/>
        <v>LINGER</v>
      </c>
      <c r="E12" s="100" t="str">
        <f>_xlfn.IFNA(VLOOKUP(B12,'ZODIAC LORD and ATRIBUTES'!A:K,11,FALSE),"")</f>
        <v>head | eyes, adrenals, blood pressure | Head, face and ears</v>
      </c>
      <c r="F12" s="342" t="str">
        <f t="shared" si="2"/>
        <v>LINGER-&gt;head | eyes, adrenals, blood pressure | Head, face and ears</v>
      </c>
      <c r="L12"/>
      <c r="N12"/>
    </row>
    <row r="13" spans="1:14" x14ac:dyDescent="0.35">
      <c r="A13" s="79"/>
      <c r="B13" s="79"/>
      <c r="C13" s="34"/>
      <c r="D13" s="100" t="str">
        <f t="shared" si="1"/>
        <v>NOT LINGER</v>
      </c>
      <c r="E13" s="100" t="str">
        <f>_xlfn.IFNA(VLOOKUP(B13,'ZODIAC LORD and ATRIBUTES'!A:K,11,FALSE),"")</f>
        <v/>
      </c>
      <c r="F13" s="342" t="str">
        <f t="shared" si="2"/>
        <v>NOT LINGER-&gt;</v>
      </c>
      <c r="L13"/>
      <c r="N13"/>
    </row>
    <row r="14" spans="1:14" x14ac:dyDescent="0.35">
      <c r="A14" s="79"/>
      <c r="B14" s="79"/>
      <c r="C14" s="34"/>
      <c r="D14" s="100" t="str">
        <f t="shared" si="1"/>
        <v>NOT LINGER</v>
      </c>
      <c r="E14" s="100" t="str">
        <f>_xlfn.IFNA(VLOOKUP(B14,'ZODIAC LORD and ATRIBUTES'!A:K,11,FALSE),"")</f>
        <v/>
      </c>
      <c r="F14" s="342" t="str">
        <f t="shared" si="2"/>
        <v>NOT LINGER-&gt;</v>
      </c>
      <c r="L14"/>
      <c r="N14"/>
    </row>
    <row r="15" spans="1:14" x14ac:dyDescent="0.35">
      <c r="A15" s="79"/>
      <c r="B15" s="79"/>
      <c r="C15" s="34"/>
      <c r="D15" s="100" t="str">
        <f t="shared" si="1"/>
        <v>NOT LINGER</v>
      </c>
      <c r="E15" s="100" t="str">
        <f>_xlfn.IFNA(VLOOKUP(B15,'ZODIAC LORD and ATRIBUTES'!A:K,11,FALSE),"")</f>
        <v/>
      </c>
      <c r="F15" s="342" t="str">
        <f t="shared" si="2"/>
        <v>NOT LINGER-&gt;</v>
      </c>
      <c r="L15"/>
      <c r="N15"/>
    </row>
    <row r="16" spans="1:14" x14ac:dyDescent="0.35">
      <c r="A16" s="79"/>
      <c r="B16" s="79"/>
      <c r="C16" s="34"/>
      <c r="D16" s="100" t="str">
        <f t="shared" si="1"/>
        <v>NOT LINGER</v>
      </c>
      <c r="E16" s="100" t="str">
        <f>_xlfn.IFNA(VLOOKUP(B16,'ZODIAC LORD and ATRIBUTES'!A:K,11,FALSE),"")</f>
        <v/>
      </c>
      <c r="F16" s="342" t="str">
        <f t="shared" si="2"/>
        <v>NOT LINGER-&gt;</v>
      </c>
      <c r="L16"/>
      <c r="N16"/>
    </row>
    <row r="17" spans="1:14" x14ac:dyDescent="0.35">
      <c r="A17" s="79"/>
      <c r="B17" s="79"/>
      <c r="C17" s="34"/>
      <c r="D17" s="100" t="str">
        <f t="shared" si="1"/>
        <v>NOT LINGER</v>
      </c>
      <c r="E17" s="100" t="str">
        <f>_xlfn.IFNA(VLOOKUP(B17,'ZODIAC LORD and ATRIBUTES'!A:K,11,FALSE),"")</f>
        <v/>
      </c>
      <c r="F17" s="342" t="str">
        <f t="shared" si="2"/>
        <v>NOT LINGER-&gt;</v>
      </c>
      <c r="L17"/>
      <c r="N17"/>
    </row>
    <row r="18" spans="1:14" x14ac:dyDescent="0.35">
      <c r="A18" s="79"/>
      <c r="B18" s="79"/>
      <c r="C18" s="79"/>
      <c r="D18" s="100" t="str">
        <f t="shared" si="1"/>
        <v>NOT LINGER</v>
      </c>
      <c r="E18" s="100" t="str">
        <f>_xlfn.IFNA(VLOOKUP(B18,'ZODIAC LORD and ATRIBUTES'!A:K,11,FALSE),"")</f>
        <v/>
      </c>
      <c r="F18" s="100" t="str">
        <f t="shared" si="2"/>
        <v>NOT LINGER-&gt;</v>
      </c>
      <c r="L18"/>
      <c r="N18"/>
    </row>
    <row r="19" spans="1:14" x14ac:dyDescent="0.35">
      <c r="A19" s="79"/>
      <c r="B19" s="79"/>
      <c r="C19" s="79"/>
      <c r="D19" s="100" t="str">
        <f t="shared" si="1"/>
        <v>NOT LINGER</v>
      </c>
      <c r="E19" s="100" t="str">
        <f>_xlfn.IFNA(VLOOKUP(B19,'ZODIAC LORD and ATRIBUTES'!A:K,11,FALSE),"")</f>
        <v/>
      </c>
      <c r="F19" s="100" t="str">
        <f t="shared" si="2"/>
        <v>NOT LINGER-&gt;</v>
      </c>
      <c r="L19"/>
      <c r="N19"/>
    </row>
    <row r="20" spans="1:14" x14ac:dyDescent="0.35">
      <c r="A20" s="79"/>
      <c r="B20" s="79"/>
      <c r="C20" s="79"/>
      <c r="D20" s="100" t="str">
        <f t="shared" si="1"/>
        <v>NOT LINGER</v>
      </c>
      <c r="E20" s="100" t="str">
        <f>_xlfn.IFNA(VLOOKUP(B20,'ZODIAC LORD and ATRIBUTES'!A:K,11,FALSE),"")</f>
        <v/>
      </c>
      <c r="F20" s="100" t="str">
        <f t="shared" si="2"/>
        <v>NOT LINGER-&gt;</v>
      </c>
      <c r="L20"/>
      <c r="N20"/>
    </row>
    <row r="21" spans="1:14" ht="15" thickBot="1" x14ac:dyDescent="0.4">
      <c r="A21" s="172"/>
      <c r="B21" s="172"/>
      <c r="C21" s="172"/>
      <c r="D21" s="101" t="str">
        <f t="shared" si="1"/>
        <v>NOT LINGER</v>
      </c>
      <c r="E21" s="101" t="str">
        <f>_xlfn.IFNA(VLOOKUP(B21,'ZODIAC LORD and ATRIBUTES'!A:K,11,FALSE),"")</f>
        <v/>
      </c>
      <c r="F21" s="101" t="str">
        <f t="shared" si="2"/>
        <v>NOT LINGER-&gt;</v>
      </c>
      <c r="L21"/>
      <c r="N21"/>
    </row>
    <row r="22" spans="1:14" ht="30" customHeight="1" thickTop="1" x14ac:dyDescent="0.35">
      <c r="A22" s="41"/>
      <c r="B22" s="41"/>
      <c r="C22" s="55"/>
      <c r="D22" s="41"/>
      <c r="E22" s="41"/>
      <c r="F22" s="41"/>
      <c r="L22"/>
      <c r="N22"/>
    </row>
    <row r="23" spans="1:14" hidden="1" x14ac:dyDescent="0.35">
      <c r="G23" s="10"/>
      <c r="H23" s="10"/>
      <c r="I23" s="10"/>
      <c r="J23" s="10"/>
      <c r="K23" s="10"/>
      <c r="L23" s="111"/>
      <c r="M23" s="10"/>
    </row>
    <row r="27" spans="1:14" x14ac:dyDescent="0.35">
      <c r="D27" s="41"/>
      <c r="E27" s="41"/>
    </row>
    <row r="28" spans="1:14" x14ac:dyDescent="0.35">
      <c r="A28" s="19"/>
    </row>
    <row r="91" spans="10:10" x14ac:dyDescent="0.35">
      <c r="J91" s="52"/>
    </row>
    <row r="94" spans="10:10" x14ac:dyDescent="0.35">
      <c r="J94" s="52"/>
    </row>
    <row r="97" spans="10:10" x14ac:dyDescent="0.35">
      <c r="J97" s="52"/>
    </row>
    <row r="100" spans="10:10" x14ac:dyDescent="0.35">
      <c r="J100" s="52"/>
    </row>
    <row r="103" spans="10:10" x14ac:dyDescent="0.35">
      <c r="J103" s="52"/>
    </row>
    <row r="106" spans="10:10" x14ac:dyDescent="0.35">
      <c r="J106" s="52"/>
    </row>
    <row r="109" spans="10:10" x14ac:dyDescent="0.35">
      <c r="J109" s="52"/>
    </row>
    <row r="112" spans="10:10" x14ac:dyDescent="0.35">
      <c r="J112" s="52"/>
    </row>
    <row r="115" spans="10:10" x14ac:dyDescent="0.35">
      <c r="J115" s="52"/>
    </row>
    <row r="119" spans="10:10" x14ac:dyDescent="0.35">
      <c r="J119" s="52"/>
    </row>
    <row r="122" spans="10:10" x14ac:dyDescent="0.35">
      <c r="J122" s="52"/>
    </row>
    <row r="125" spans="10:10" x14ac:dyDescent="0.35">
      <c r="J125" s="52"/>
    </row>
    <row r="128" spans="10:10" x14ac:dyDescent="0.35">
      <c r="J128" s="52"/>
    </row>
    <row r="131" spans="10:10" x14ac:dyDescent="0.35">
      <c r="J131" s="52"/>
    </row>
    <row r="134" spans="10:10" x14ac:dyDescent="0.35">
      <c r="J134" s="52"/>
    </row>
    <row r="137" spans="10:10" x14ac:dyDescent="0.35">
      <c r="J137" s="52"/>
    </row>
    <row r="140" spans="10:10" x14ac:dyDescent="0.35">
      <c r="J140" s="52"/>
    </row>
    <row r="143" spans="10:10" x14ac:dyDescent="0.35">
      <c r="J143" s="52"/>
    </row>
    <row r="144" spans="10:10" x14ac:dyDescent="0.35">
      <c r="J144" t="s">
        <v>185</v>
      </c>
    </row>
  </sheetData>
  <mergeCells count="3">
    <mergeCell ref="A1:G1"/>
    <mergeCell ref="G5:H5"/>
    <mergeCell ref="D4:D8"/>
  </mergeCells>
  <conditionalFormatting sqref="D10:D21">
    <cfRule type="cellIs" dxfId="3" priority="2" operator="equal">
      <formula>"LINGER"</formula>
    </cfRule>
  </conditionalFormatting>
  <conditionalFormatting sqref="H6:H9">
    <cfRule type="top10" dxfId="2" priority="1" rank="2"/>
  </conditionalFormatting>
  <dataValidations count="1">
    <dataValidation type="list" allowBlank="1" showInputMessage="1" showErrorMessage="1" sqref="C10:C21" xr:uid="{21FD3F67-A366-444F-8846-13FC1A437497}">
      <formula1>$L$1:$L$2</formula1>
    </dataValidation>
  </dataValidation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B2FB7DA-01FE-413E-A093-CB8611653D6B}">
          <x14:formula1>
            <xm:f>'CONTINOUS ZODIAC TABLE'!$A$2:$A$13</xm:f>
          </x14:formula1>
          <xm:sqref>B10:B21 B4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DFA4D-E1F5-4BAA-A2AB-3A68CA2858BA}">
  <dimension ref="A1"/>
  <sheetViews>
    <sheetView zoomScale="70" zoomScaleNormal="70" workbookViewId="0">
      <selection activeCell="BS136" sqref="BS136"/>
    </sheetView>
  </sheetViews>
  <sheetFormatPr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E3141-343E-45FC-B194-732239092526}">
  <sheetPr codeName="Sheet19"/>
  <dimension ref="A3:C10"/>
  <sheetViews>
    <sheetView workbookViewId="0">
      <selection activeCell="B11" sqref="B11"/>
    </sheetView>
  </sheetViews>
  <sheetFormatPr defaultRowHeight="14.5" x14ac:dyDescent="0.35"/>
  <cols>
    <col min="1" max="1" width="11.453125" bestFit="1" customWidth="1"/>
  </cols>
  <sheetData>
    <row r="3" spans="1:3" x14ac:dyDescent="0.35">
      <c r="A3" t="s">
        <v>270</v>
      </c>
      <c r="B3" t="s">
        <v>271</v>
      </c>
      <c r="C3" t="s">
        <v>53</v>
      </c>
    </row>
    <row r="4" spans="1:3" x14ac:dyDescent="0.35">
      <c r="A4">
        <v>0</v>
      </c>
      <c r="B4">
        <v>3</v>
      </c>
      <c r="C4" t="s">
        <v>35</v>
      </c>
    </row>
    <row r="5" spans="1:3" x14ac:dyDescent="0.35">
      <c r="A5">
        <v>4</v>
      </c>
      <c r="B5">
        <v>13</v>
      </c>
      <c r="C5" t="s">
        <v>56</v>
      </c>
    </row>
    <row r="6" spans="1:3" x14ac:dyDescent="0.35">
      <c r="A6">
        <v>14</v>
      </c>
      <c r="B6">
        <v>21</v>
      </c>
      <c r="C6" t="s">
        <v>117</v>
      </c>
    </row>
    <row r="7" spans="1:3" x14ac:dyDescent="0.35">
      <c r="A7">
        <v>22</v>
      </c>
      <c r="B7">
        <v>40</v>
      </c>
      <c r="C7" t="s">
        <v>59</v>
      </c>
    </row>
    <row r="8" spans="1:3" x14ac:dyDescent="0.35">
      <c r="A8">
        <v>41</v>
      </c>
      <c r="B8">
        <v>55</v>
      </c>
      <c r="C8" t="s">
        <v>120</v>
      </c>
    </row>
    <row r="9" spans="1:3" x14ac:dyDescent="0.35">
      <c r="A9">
        <v>56</v>
      </c>
      <c r="B9">
        <v>67</v>
      </c>
      <c r="C9" t="s">
        <v>13</v>
      </c>
    </row>
    <row r="10" spans="1:3" x14ac:dyDescent="0.35">
      <c r="A10">
        <v>68</v>
      </c>
      <c r="B10">
        <v>97</v>
      </c>
      <c r="C10" t="s">
        <v>10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E5130-D174-4BF6-9A56-B4C7D3CC8B43}">
  <sheetPr codeName="Sheet18">
    <tabColor theme="1"/>
  </sheetPr>
  <dimension ref="B2:F29"/>
  <sheetViews>
    <sheetView workbookViewId="0">
      <selection activeCell="J8" sqref="J8"/>
    </sheetView>
  </sheetViews>
  <sheetFormatPr defaultRowHeight="14.5" x14ac:dyDescent="0.35"/>
  <sheetData>
    <row r="2" spans="2:6" x14ac:dyDescent="0.35">
      <c r="B2" t="s">
        <v>21</v>
      </c>
      <c r="C2" t="s">
        <v>10</v>
      </c>
      <c r="F2" t="s">
        <v>10</v>
      </c>
    </row>
    <row r="3" spans="2:6" x14ac:dyDescent="0.35">
      <c r="B3" t="s">
        <v>23</v>
      </c>
      <c r="C3" t="s">
        <v>13</v>
      </c>
      <c r="F3" t="s">
        <v>13</v>
      </c>
    </row>
    <row r="4" spans="2:6" x14ac:dyDescent="0.35">
      <c r="B4" t="s">
        <v>126</v>
      </c>
      <c r="C4" t="s">
        <v>120</v>
      </c>
      <c r="F4" t="s">
        <v>120</v>
      </c>
    </row>
    <row r="5" spans="2:6" x14ac:dyDescent="0.35">
      <c r="B5" t="s">
        <v>18</v>
      </c>
      <c r="C5" t="s">
        <v>59</v>
      </c>
      <c r="F5" t="s">
        <v>59</v>
      </c>
    </row>
    <row r="6" spans="2:6" x14ac:dyDescent="0.35">
      <c r="B6" t="s">
        <v>19</v>
      </c>
      <c r="C6" t="s">
        <v>117</v>
      </c>
      <c r="F6" t="s">
        <v>117</v>
      </c>
    </row>
    <row r="7" spans="2:6" x14ac:dyDescent="0.35">
      <c r="B7" t="s">
        <v>22</v>
      </c>
      <c r="C7" t="s">
        <v>56</v>
      </c>
      <c r="F7" t="s">
        <v>56</v>
      </c>
    </row>
    <row r="8" spans="2:6" x14ac:dyDescent="0.35">
      <c r="B8" t="s">
        <v>20</v>
      </c>
      <c r="C8" t="s">
        <v>35</v>
      </c>
      <c r="F8" t="s">
        <v>35</v>
      </c>
    </row>
    <row r="9" spans="2:6" x14ac:dyDescent="0.35">
      <c r="C9" t="s">
        <v>10</v>
      </c>
      <c r="F9" t="s">
        <v>68</v>
      </c>
    </row>
    <row r="10" spans="2:6" x14ac:dyDescent="0.35">
      <c r="C10" t="s">
        <v>13</v>
      </c>
    </row>
    <row r="11" spans="2:6" x14ac:dyDescent="0.35">
      <c r="C11" t="s">
        <v>120</v>
      </c>
    </row>
    <row r="12" spans="2:6" x14ac:dyDescent="0.35">
      <c r="C12" t="s">
        <v>59</v>
      </c>
    </row>
    <row r="13" spans="2:6" x14ac:dyDescent="0.35">
      <c r="C13" t="s">
        <v>117</v>
      </c>
    </row>
    <row r="14" spans="2:6" x14ac:dyDescent="0.35">
      <c r="C14" t="s">
        <v>56</v>
      </c>
    </row>
    <row r="15" spans="2:6" x14ac:dyDescent="0.35">
      <c r="C15" t="s">
        <v>35</v>
      </c>
    </row>
    <row r="16" spans="2:6" x14ac:dyDescent="0.35">
      <c r="C16" t="s">
        <v>10</v>
      </c>
    </row>
    <row r="17" spans="3:3" x14ac:dyDescent="0.35">
      <c r="C17" t="s">
        <v>13</v>
      </c>
    </row>
    <row r="18" spans="3:3" x14ac:dyDescent="0.35">
      <c r="C18" t="s">
        <v>120</v>
      </c>
    </row>
    <row r="19" spans="3:3" x14ac:dyDescent="0.35">
      <c r="C19" t="s">
        <v>59</v>
      </c>
    </row>
    <row r="20" spans="3:3" x14ac:dyDescent="0.35">
      <c r="C20" t="s">
        <v>117</v>
      </c>
    </row>
    <row r="21" spans="3:3" x14ac:dyDescent="0.35">
      <c r="C21" t="s">
        <v>56</v>
      </c>
    </row>
    <row r="22" spans="3:3" x14ac:dyDescent="0.35">
      <c r="C22" t="s">
        <v>35</v>
      </c>
    </row>
    <row r="23" spans="3:3" x14ac:dyDescent="0.35">
      <c r="C23" t="s">
        <v>10</v>
      </c>
    </row>
    <row r="24" spans="3:3" x14ac:dyDescent="0.35">
      <c r="C24" t="s">
        <v>13</v>
      </c>
    </row>
    <row r="25" spans="3:3" x14ac:dyDescent="0.35">
      <c r="C25" t="s">
        <v>120</v>
      </c>
    </row>
    <row r="26" spans="3:3" x14ac:dyDescent="0.35">
      <c r="C26" t="s">
        <v>59</v>
      </c>
    </row>
    <row r="27" spans="3:3" x14ac:dyDescent="0.35">
      <c r="C27" t="s">
        <v>117</v>
      </c>
    </row>
    <row r="28" spans="3:3" x14ac:dyDescent="0.35">
      <c r="C28" t="s">
        <v>56</v>
      </c>
    </row>
    <row r="29" spans="3:3" x14ac:dyDescent="0.35">
      <c r="C29" t="s">
        <v>35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4">
    <tabColor theme="1"/>
  </sheetPr>
  <dimension ref="V2:Y34"/>
  <sheetViews>
    <sheetView topLeftCell="E1" zoomScale="85" zoomScaleNormal="85" workbookViewId="0">
      <selection activeCell="T11" sqref="T11"/>
    </sheetView>
  </sheetViews>
  <sheetFormatPr defaultRowHeight="14.5" x14ac:dyDescent="0.35"/>
  <cols>
    <col min="22" max="22" width="7.26953125" bestFit="1" customWidth="1"/>
    <col min="23" max="23" width="23.81640625" customWidth="1"/>
    <col min="24" max="24" width="12.1796875" hidden="1" customWidth="1"/>
    <col min="25" max="25" width="9.1796875" hidden="1" customWidth="1"/>
  </cols>
  <sheetData>
    <row r="2" spans="22:25" ht="37.5" customHeight="1" x14ac:dyDescent="0.35">
      <c r="V2" s="9" t="s">
        <v>118</v>
      </c>
      <c r="W2" s="84" t="s">
        <v>119</v>
      </c>
      <c r="X2" s="135"/>
      <c r="Y2" s="135"/>
    </row>
    <row r="3" spans="22:25" x14ac:dyDescent="0.35">
      <c r="V3" s="9">
        <v>1</v>
      </c>
      <c r="W3" s="66" t="str">
        <f>VLOOKUP('2. PROFECTION YEARLY &amp; MONTHLY'!I3,X:Y,2,FALSE)</f>
        <v>SATURN</v>
      </c>
      <c r="X3" s="318" t="s">
        <v>31</v>
      </c>
      <c r="Y3" s="135" t="s">
        <v>120</v>
      </c>
    </row>
    <row r="4" spans="22:25" x14ac:dyDescent="0.35">
      <c r="V4" s="9">
        <v>2</v>
      </c>
      <c r="W4" s="66" t="str" cm="1">
        <f t="array" ref="W4">INDEX(Y:Y, MATCH(W3,Y:Y,0)+1)</f>
        <v>VENUS</v>
      </c>
      <c r="X4" s="318" t="s">
        <v>121</v>
      </c>
      <c r="Y4" s="135" t="s">
        <v>10</v>
      </c>
    </row>
    <row r="5" spans="22:25" x14ac:dyDescent="0.35">
      <c r="V5" s="9">
        <v>3</v>
      </c>
      <c r="W5" s="66" t="str" cm="1">
        <f t="array" ref="W5">INDEX(Y:Y, MATCH(W4,Y:Y,0)+1)</f>
        <v>MOON</v>
      </c>
      <c r="X5" s="318" t="s">
        <v>102</v>
      </c>
      <c r="Y5" s="135" t="s">
        <v>117</v>
      </c>
    </row>
    <row r="6" spans="22:25" x14ac:dyDescent="0.35">
      <c r="V6" s="9">
        <v>4</v>
      </c>
      <c r="W6" s="66" t="str" cm="1">
        <f t="array" ref="W6">INDEX(Y:Y, MATCH(W5,Y:Y,0)+1)</f>
        <v>MARS</v>
      </c>
      <c r="X6" s="318" t="s">
        <v>67</v>
      </c>
      <c r="Y6" s="135" t="s">
        <v>35</v>
      </c>
    </row>
    <row r="7" spans="22:25" x14ac:dyDescent="0.35">
      <c r="V7" s="9">
        <v>5</v>
      </c>
      <c r="W7" s="66" t="str" cm="1">
        <f t="array" ref="W7">INDEX(Y:Y, MATCH(W6,Y:Y,0)+1)</f>
        <v>SATURN</v>
      </c>
      <c r="X7" s="318" t="s">
        <v>69</v>
      </c>
      <c r="Y7" s="135" t="s">
        <v>120</v>
      </c>
    </row>
    <row r="8" spans="22:25" x14ac:dyDescent="0.35">
      <c r="V8" s="9">
        <v>6</v>
      </c>
      <c r="W8" s="66" t="str" cm="1">
        <f t="array" ref="W8">INDEX(Y:Y, MATCH(W7,Y:Y,0)+1)</f>
        <v>VENUS</v>
      </c>
      <c r="X8" s="318" t="s">
        <v>77</v>
      </c>
      <c r="Y8" s="135" t="s">
        <v>10</v>
      </c>
    </row>
    <row r="9" spans="22:25" x14ac:dyDescent="0.35">
      <c r="V9" s="9">
        <v>7</v>
      </c>
      <c r="W9" s="66" t="str" cm="1">
        <f t="array" ref="W9">INDEX(Y:Y, MATCH(W8,Y:Y,0)+1)</f>
        <v>MOON</v>
      </c>
      <c r="X9" s="318" t="s">
        <v>84</v>
      </c>
      <c r="Y9" s="135" t="s">
        <v>117</v>
      </c>
    </row>
    <row r="10" spans="22:25" x14ac:dyDescent="0.35">
      <c r="V10" s="9">
        <v>8</v>
      </c>
      <c r="W10" s="66" t="str" cm="1">
        <f t="array" ref="W10">INDEX(Y:Y, MATCH(W9,Y:Y,0)+1)</f>
        <v>MARS</v>
      </c>
      <c r="X10" s="318" t="s">
        <v>122</v>
      </c>
      <c r="Y10" s="135" t="s">
        <v>35</v>
      </c>
    </row>
    <row r="11" spans="22:25" x14ac:dyDescent="0.35">
      <c r="V11" s="9">
        <v>9</v>
      </c>
      <c r="W11" s="66" t="str" cm="1">
        <f t="array" ref="W11">INDEX(Y:Y, MATCH(W10,Y:Y,0)+1)</f>
        <v>SATURN</v>
      </c>
      <c r="X11" s="318" t="s">
        <v>82</v>
      </c>
      <c r="Y11" s="135" t="s">
        <v>120</v>
      </c>
    </row>
    <row r="12" spans="22:25" x14ac:dyDescent="0.35">
      <c r="V12" s="9">
        <v>10</v>
      </c>
      <c r="W12" s="66" t="str" cm="1">
        <f t="array" ref="W12">INDEX(Y:Y, MATCH(W11,Y:Y,0)+1)</f>
        <v>VENUS</v>
      </c>
      <c r="X12" s="318" t="s">
        <v>142</v>
      </c>
      <c r="Y12" s="135" t="s">
        <v>10</v>
      </c>
    </row>
    <row r="13" spans="22:25" x14ac:dyDescent="0.35">
      <c r="V13" s="9">
        <v>11</v>
      </c>
      <c r="W13" s="66" t="str" cm="1">
        <f t="array" ref="W13">INDEX(Y:Y, MATCH(W12,Y:Y,0)+1)</f>
        <v>MOON</v>
      </c>
      <c r="X13" s="318" t="s">
        <v>79</v>
      </c>
      <c r="Y13" s="135" t="s">
        <v>117</v>
      </c>
    </row>
    <row r="14" spans="22:25" x14ac:dyDescent="0.35">
      <c r="V14" s="9">
        <v>12</v>
      </c>
      <c r="W14" s="66" t="str" cm="1">
        <f t="array" ref="W14">INDEX(Y:Y, MATCH(W13,Y:Y,0)+1)</f>
        <v>MARS</v>
      </c>
      <c r="X14" s="318" t="s">
        <v>124</v>
      </c>
      <c r="Y14" s="135" t="s">
        <v>35</v>
      </c>
    </row>
    <row r="15" spans="22:25" x14ac:dyDescent="0.35">
      <c r="X15" s="135"/>
      <c r="Y15" s="135" t="s">
        <v>120</v>
      </c>
    </row>
    <row r="16" spans="22:25" x14ac:dyDescent="0.35">
      <c r="X16" s="135"/>
      <c r="Y16" s="135" t="s">
        <v>10</v>
      </c>
    </row>
    <row r="17" spans="24:25" x14ac:dyDescent="0.35">
      <c r="X17" s="135"/>
      <c r="Y17" s="135" t="s">
        <v>117</v>
      </c>
    </row>
    <row r="18" spans="24:25" x14ac:dyDescent="0.35">
      <c r="X18" s="135"/>
      <c r="Y18" s="135" t="s">
        <v>35</v>
      </c>
    </row>
    <row r="19" spans="24:25" x14ac:dyDescent="0.35">
      <c r="X19" s="135"/>
      <c r="Y19" s="135" t="s">
        <v>120</v>
      </c>
    </row>
    <row r="20" spans="24:25" x14ac:dyDescent="0.35">
      <c r="X20" s="135"/>
      <c r="Y20" s="135" t="s">
        <v>10</v>
      </c>
    </row>
    <row r="21" spans="24:25" x14ac:dyDescent="0.35">
      <c r="X21" s="135"/>
      <c r="Y21" s="135" t="s">
        <v>117</v>
      </c>
    </row>
    <row r="22" spans="24:25" x14ac:dyDescent="0.35">
      <c r="X22" s="135"/>
      <c r="Y22" s="135" t="s">
        <v>35</v>
      </c>
    </row>
    <row r="23" spans="24:25" x14ac:dyDescent="0.35">
      <c r="X23" s="135"/>
      <c r="Y23" s="135" t="s">
        <v>120</v>
      </c>
    </row>
    <row r="24" spans="24:25" x14ac:dyDescent="0.35">
      <c r="X24" s="135"/>
      <c r="Y24" s="135" t="s">
        <v>10</v>
      </c>
    </row>
    <row r="25" spans="24:25" x14ac:dyDescent="0.35">
      <c r="X25" s="135"/>
      <c r="Y25" s="135" t="s">
        <v>117</v>
      </c>
    </row>
    <row r="26" spans="24:25" x14ac:dyDescent="0.35">
      <c r="X26" s="135"/>
      <c r="Y26" s="135" t="s">
        <v>35</v>
      </c>
    </row>
    <row r="27" spans="24:25" x14ac:dyDescent="0.35">
      <c r="X27" s="135"/>
      <c r="Y27" s="135" t="s">
        <v>120</v>
      </c>
    </row>
    <row r="28" spans="24:25" x14ac:dyDescent="0.35">
      <c r="X28" s="135"/>
      <c r="Y28" s="135" t="s">
        <v>10</v>
      </c>
    </row>
    <row r="29" spans="24:25" x14ac:dyDescent="0.35">
      <c r="X29" s="135"/>
      <c r="Y29" s="135" t="s">
        <v>117</v>
      </c>
    </row>
    <row r="30" spans="24:25" x14ac:dyDescent="0.35">
      <c r="X30" s="135"/>
      <c r="Y30" s="135" t="s">
        <v>35</v>
      </c>
    </row>
    <row r="31" spans="24:25" x14ac:dyDescent="0.35">
      <c r="X31" s="135"/>
      <c r="Y31" s="135" t="s">
        <v>120</v>
      </c>
    </row>
    <row r="32" spans="24:25" x14ac:dyDescent="0.35">
      <c r="X32" s="135"/>
      <c r="Y32" s="135" t="s">
        <v>10</v>
      </c>
    </row>
    <row r="33" spans="24:25" x14ac:dyDescent="0.35">
      <c r="X33" s="135"/>
      <c r="Y33" s="135" t="s">
        <v>117</v>
      </c>
    </row>
    <row r="34" spans="24:25" x14ac:dyDescent="0.35">
      <c r="X34" s="135"/>
      <c r="Y34" s="135" t="s">
        <v>35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3BBBC-57BD-4034-A730-13100FA850E1}">
  <sheetPr codeName="Sheet7">
    <tabColor theme="1"/>
  </sheetPr>
  <dimension ref="A1:F36"/>
  <sheetViews>
    <sheetView zoomScaleNormal="100" workbookViewId="0">
      <pane ySplit="6" topLeftCell="A7" activePane="bottomLeft" state="frozen"/>
      <selection activeCell="L12" sqref="L12"/>
      <selection pane="bottomLeft" activeCell="C4" sqref="C4"/>
    </sheetView>
  </sheetViews>
  <sheetFormatPr defaultRowHeight="14.5" x14ac:dyDescent="0.35"/>
  <cols>
    <col min="1" max="1" width="10" customWidth="1"/>
    <col min="2" max="2" width="23.26953125" customWidth="1"/>
    <col min="3" max="3" width="10.81640625" bestFit="1" customWidth="1"/>
    <col min="4" max="4" width="15.81640625" customWidth="1"/>
    <col min="5" max="5" width="9.1796875" customWidth="1"/>
    <col min="6" max="6" width="14.1796875" bestFit="1" customWidth="1"/>
  </cols>
  <sheetData>
    <row r="1" spans="1:6" x14ac:dyDescent="0.35">
      <c r="B1" s="9" t="s">
        <v>0</v>
      </c>
      <c r="C1" s="228">
        <f>'1. FIRDARIA CALCULATOR'!Q3</f>
        <v>1942</v>
      </c>
      <c r="D1" s="64">
        <f>C2</f>
        <v>1987</v>
      </c>
      <c r="E1" s="135">
        <f>MOD((C2-C1+C3), 28)</f>
        <v>20</v>
      </c>
      <c r="F1" s="136" t="str">
        <f>VLOOKUP(E1,A:B,2,FALSE)</f>
        <v>AUSPICIOUS</v>
      </c>
    </row>
    <row r="2" spans="1:6" x14ac:dyDescent="0.35">
      <c r="B2" s="67" t="s">
        <v>297</v>
      </c>
      <c r="C2" s="228">
        <f>'1. FIRDARIA CALCULATOR'!B2</f>
        <v>1987</v>
      </c>
      <c r="D2" s="64"/>
      <c r="F2" s="4"/>
    </row>
    <row r="3" spans="1:6" ht="29" x14ac:dyDescent="0.35">
      <c r="B3" s="63" t="s">
        <v>1</v>
      </c>
      <c r="C3" s="228">
        <f>'1. ZODIAC NATAL'!E26</f>
        <v>3</v>
      </c>
      <c r="D3" s="64"/>
      <c r="F3" s="4"/>
    </row>
    <row r="4" spans="1:6" ht="29" x14ac:dyDescent="0.35">
      <c r="B4" s="63" t="s">
        <v>2</v>
      </c>
      <c r="C4" s="228">
        <f>'1. ANNUAL REVOLUTION'!$E$29</f>
        <v>18</v>
      </c>
      <c r="F4" s="239" t="str">
        <f>VLOOKUP(C4,A:B,2,FALSE)</f>
        <v>AUSPICIOUS</v>
      </c>
    </row>
    <row r="5" spans="1:6" ht="23.5" x14ac:dyDescent="0.55000000000000004">
      <c r="B5" s="63" t="s">
        <v>3</v>
      </c>
      <c r="C5" s="65" t="str">
        <f>IF(F1=F4, F4, "MIXED")</f>
        <v>AUSPICIOUS</v>
      </c>
    </row>
    <row r="6" spans="1:6" ht="3.75" customHeight="1" x14ac:dyDescent="0.35"/>
    <row r="7" spans="1:6" x14ac:dyDescent="0.35">
      <c r="A7" s="216" t="s">
        <v>228</v>
      </c>
      <c r="B7" s="216"/>
      <c r="C7" s="240" t="s">
        <v>230</v>
      </c>
      <c r="D7" s="240"/>
    </row>
    <row r="8" spans="1:6" ht="27.65" customHeight="1" x14ac:dyDescent="0.35">
      <c r="A8" s="151" t="s">
        <v>229</v>
      </c>
      <c r="B8" s="154" t="s">
        <v>149</v>
      </c>
      <c r="C8" s="241"/>
      <c r="D8" s="241"/>
    </row>
    <row r="9" spans="1:6" x14ac:dyDescent="0.35">
      <c r="A9" s="66">
        <v>1</v>
      </c>
      <c r="B9" s="66" t="s">
        <v>4</v>
      </c>
      <c r="C9" s="66"/>
      <c r="D9" s="66"/>
    </row>
    <row r="10" spans="1:6" x14ac:dyDescent="0.35">
      <c r="A10" s="66">
        <v>2</v>
      </c>
      <c r="B10" s="66" t="s">
        <v>5</v>
      </c>
      <c r="C10" s="66"/>
      <c r="D10" s="66"/>
    </row>
    <row r="11" spans="1:6" x14ac:dyDescent="0.35">
      <c r="A11" s="66">
        <v>3</v>
      </c>
      <c r="B11" s="66" t="s">
        <v>5</v>
      </c>
      <c r="C11" s="66"/>
      <c r="D11" s="66"/>
    </row>
    <row r="12" spans="1:6" x14ac:dyDescent="0.35">
      <c r="A12" s="66">
        <v>4</v>
      </c>
      <c r="B12" s="66" t="s">
        <v>5</v>
      </c>
      <c r="C12" s="66"/>
      <c r="D12" s="66"/>
    </row>
    <row r="13" spans="1:6" x14ac:dyDescent="0.35">
      <c r="A13" s="66">
        <v>5</v>
      </c>
      <c r="B13" s="66" t="s">
        <v>6</v>
      </c>
      <c r="C13" s="66"/>
      <c r="D13" s="66"/>
    </row>
    <row r="14" spans="1:6" x14ac:dyDescent="0.35">
      <c r="A14" s="66">
        <v>6</v>
      </c>
      <c r="B14" s="66" t="s">
        <v>5</v>
      </c>
      <c r="C14" s="66"/>
      <c r="D14" s="66"/>
    </row>
    <row r="15" spans="1:6" x14ac:dyDescent="0.35">
      <c r="A15" s="66">
        <v>7</v>
      </c>
      <c r="B15" s="66" t="s">
        <v>6</v>
      </c>
      <c r="C15" s="66"/>
      <c r="D15" s="66"/>
    </row>
    <row r="16" spans="1:6" x14ac:dyDescent="0.35">
      <c r="A16" s="66">
        <v>8</v>
      </c>
      <c r="B16" s="66" t="s">
        <v>5</v>
      </c>
      <c r="C16" s="66"/>
      <c r="D16" s="66"/>
    </row>
    <row r="17" spans="1:4" x14ac:dyDescent="0.35">
      <c r="A17" s="66">
        <v>9</v>
      </c>
      <c r="B17" s="66" t="s">
        <v>4</v>
      </c>
      <c r="C17" s="66"/>
      <c r="D17" s="66"/>
    </row>
    <row r="18" spans="1:4" x14ac:dyDescent="0.35">
      <c r="A18" s="66">
        <v>10</v>
      </c>
      <c r="B18" s="66" t="s">
        <v>4</v>
      </c>
      <c r="C18" s="66"/>
      <c r="D18" s="66"/>
    </row>
    <row r="19" spans="1:4" x14ac:dyDescent="0.35">
      <c r="A19" s="66">
        <v>11</v>
      </c>
      <c r="B19" s="66" t="s">
        <v>4</v>
      </c>
      <c r="C19" s="66"/>
      <c r="D19" s="66"/>
    </row>
    <row r="20" spans="1:4" x14ac:dyDescent="0.35">
      <c r="A20" s="66">
        <v>12</v>
      </c>
      <c r="B20" s="66" t="s">
        <v>6</v>
      </c>
      <c r="C20" s="66"/>
      <c r="D20" s="66"/>
    </row>
    <row r="21" spans="1:4" x14ac:dyDescent="0.35">
      <c r="A21" s="66">
        <v>13</v>
      </c>
      <c r="B21" s="66" t="s">
        <v>6</v>
      </c>
      <c r="C21" s="66"/>
      <c r="D21" s="66"/>
    </row>
    <row r="22" spans="1:4" x14ac:dyDescent="0.35">
      <c r="A22" s="66">
        <v>14</v>
      </c>
      <c r="B22" s="66" t="s">
        <v>5</v>
      </c>
      <c r="C22" s="66"/>
      <c r="D22" s="66"/>
    </row>
    <row r="23" spans="1:4" x14ac:dyDescent="0.35">
      <c r="A23" s="66">
        <v>15</v>
      </c>
      <c r="B23" s="66" t="s">
        <v>5</v>
      </c>
      <c r="C23" s="66"/>
      <c r="D23" s="66"/>
    </row>
    <row r="24" spans="1:4" x14ac:dyDescent="0.35">
      <c r="A24" s="66">
        <v>16</v>
      </c>
      <c r="B24" s="66" t="s">
        <v>6</v>
      </c>
      <c r="C24" s="66"/>
      <c r="D24" s="66"/>
    </row>
    <row r="25" spans="1:4" x14ac:dyDescent="0.35">
      <c r="A25" s="66">
        <v>17</v>
      </c>
      <c r="B25" s="66" t="s">
        <v>6</v>
      </c>
      <c r="C25" s="66"/>
      <c r="D25" s="66"/>
    </row>
    <row r="26" spans="1:4" x14ac:dyDescent="0.35">
      <c r="A26" s="66">
        <v>18</v>
      </c>
      <c r="B26" s="66" t="s">
        <v>5</v>
      </c>
      <c r="C26" s="66"/>
      <c r="D26" s="66"/>
    </row>
    <row r="27" spans="1:4" x14ac:dyDescent="0.35">
      <c r="A27" s="66">
        <v>19</v>
      </c>
      <c r="B27" s="66" t="s">
        <v>6</v>
      </c>
      <c r="C27" s="66"/>
      <c r="D27" s="66"/>
    </row>
    <row r="28" spans="1:4" x14ac:dyDescent="0.35">
      <c r="A28" s="66">
        <v>20</v>
      </c>
      <c r="B28" s="66" t="s">
        <v>5</v>
      </c>
      <c r="C28" s="66"/>
      <c r="D28" s="66"/>
    </row>
    <row r="29" spans="1:4" x14ac:dyDescent="0.35">
      <c r="A29" s="66">
        <v>21</v>
      </c>
      <c r="B29" s="66" t="s">
        <v>4</v>
      </c>
      <c r="C29" s="66"/>
      <c r="D29" s="66"/>
    </row>
    <row r="30" spans="1:4" x14ac:dyDescent="0.35">
      <c r="A30" s="66">
        <v>22</v>
      </c>
      <c r="B30" s="66" t="s">
        <v>4</v>
      </c>
      <c r="C30" s="66"/>
      <c r="D30" s="66"/>
    </row>
    <row r="31" spans="1:4" x14ac:dyDescent="0.35">
      <c r="A31" s="66">
        <v>23</v>
      </c>
      <c r="B31" s="66" t="s">
        <v>6</v>
      </c>
      <c r="C31" s="66"/>
      <c r="D31" s="66"/>
    </row>
    <row r="32" spans="1:4" x14ac:dyDescent="0.35">
      <c r="A32" s="66">
        <v>24</v>
      </c>
      <c r="B32" s="66" t="s">
        <v>5</v>
      </c>
      <c r="C32" s="66"/>
      <c r="D32" s="66"/>
    </row>
    <row r="33" spans="1:4" x14ac:dyDescent="0.35">
      <c r="A33" s="66">
        <v>25</v>
      </c>
      <c r="B33" s="66" t="s">
        <v>4</v>
      </c>
      <c r="C33" s="66"/>
      <c r="D33" s="66"/>
    </row>
    <row r="34" spans="1:4" x14ac:dyDescent="0.35">
      <c r="A34" s="66">
        <v>26</v>
      </c>
      <c r="B34" s="66" t="s">
        <v>5</v>
      </c>
      <c r="C34" s="66"/>
      <c r="D34" s="66"/>
    </row>
    <row r="35" spans="1:4" x14ac:dyDescent="0.35">
      <c r="A35" s="66">
        <v>27</v>
      </c>
      <c r="B35" s="66" t="s">
        <v>6</v>
      </c>
      <c r="C35" s="66"/>
      <c r="D35" s="66"/>
    </row>
    <row r="36" spans="1:4" x14ac:dyDescent="0.35">
      <c r="A36" s="66">
        <v>28</v>
      </c>
      <c r="B36" s="66" t="s">
        <v>5</v>
      </c>
      <c r="C36" s="66"/>
      <c r="D36" s="66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A4332-E823-407F-BA31-659CDE33B53E}">
  <sheetPr>
    <tabColor theme="1"/>
  </sheetPr>
  <dimension ref="A1:G15"/>
  <sheetViews>
    <sheetView zoomScale="115" zoomScaleNormal="115" workbookViewId="0">
      <pane ySplit="3" topLeftCell="A4" activePane="bottomLeft" state="frozen"/>
      <selection activeCell="L12" sqref="L12"/>
      <selection pane="bottomLeft" activeCell="L12" sqref="L12"/>
    </sheetView>
  </sheetViews>
  <sheetFormatPr defaultRowHeight="14.5" x14ac:dyDescent="0.35"/>
  <cols>
    <col min="1" max="1" width="8.1796875" bestFit="1" customWidth="1"/>
    <col min="2" max="2" width="11.81640625" bestFit="1" customWidth="1"/>
    <col min="3" max="3" width="10.54296875" customWidth="1"/>
    <col min="4" max="4" width="8.7265625" bestFit="1" customWidth="1"/>
  </cols>
  <sheetData>
    <row r="1" spans="1:7" ht="31" customHeight="1" x14ac:dyDescent="0.35">
      <c r="B1" s="633" t="s">
        <v>7</v>
      </c>
      <c r="C1" s="633"/>
      <c r="D1" s="248">
        <f>'1. ZODIAC NATAL'!C31</f>
        <v>2.2106481481481482E-3</v>
      </c>
    </row>
    <row r="2" spans="1:7" x14ac:dyDescent="0.35">
      <c r="D2" s="52"/>
    </row>
    <row r="3" spans="1:7" x14ac:dyDescent="0.35">
      <c r="A3" s="126" t="s">
        <v>46</v>
      </c>
      <c r="B3" s="126" t="s">
        <v>231</v>
      </c>
    </row>
    <row r="4" spans="1:7" x14ac:dyDescent="0.35">
      <c r="A4" s="66">
        <v>1</v>
      </c>
      <c r="B4" s="141">
        <f>D1</f>
        <v>2.2106481481481482E-3</v>
      </c>
      <c r="C4" s="53"/>
    </row>
    <row r="5" spans="1:7" x14ac:dyDescent="0.35">
      <c r="A5" s="66">
        <v>2</v>
      </c>
      <c r="B5" s="141">
        <f t="shared" ref="B5:B15" si="0">IF(MOD(B4+TIME(0,2,30),TIME(0,30,0))=0, TIME(0,2,30)-TIME(0,30,0), MOD(B4+TIME(0,2,30),TIME(0,30,0)))</f>
        <v>3.9467592592592592E-3</v>
      </c>
      <c r="C5" s="53"/>
    </row>
    <row r="6" spans="1:7" x14ac:dyDescent="0.35">
      <c r="A6" s="66">
        <v>3</v>
      </c>
      <c r="B6" s="141">
        <f t="shared" si="0"/>
        <v>5.6828703703703702E-3</v>
      </c>
      <c r="C6" s="53"/>
    </row>
    <row r="7" spans="1:7" x14ac:dyDescent="0.35">
      <c r="A7" s="66">
        <v>4</v>
      </c>
      <c r="B7" s="141">
        <f t="shared" si="0"/>
        <v>7.4189814814814813E-3</v>
      </c>
      <c r="C7" s="53"/>
    </row>
    <row r="8" spans="1:7" x14ac:dyDescent="0.35">
      <c r="A8" s="66">
        <v>5</v>
      </c>
      <c r="B8" s="141">
        <f t="shared" si="0"/>
        <v>9.1550925925925931E-3</v>
      </c>
      <c r="C8" s="53"/>
    </row>
    <row r="9" spans="1:7" x14ac:dyDescent="0.35">
      <c r="A9" s="66">
        <v>6</v>
      </c>
      <c r="B9" s="141">
        <f t="shared" si="0"/>
        <v>1.0891203703703705E-2</v>
      </c>
      <c r="C9" s="53"/>
    </row>
    <row r="10" spans="1:7" x14ac:dyDescent="0.35">
      <c r="A10" s="66">
        <v>7</v>
      </c>
      <c r="B10" s="141">
        <f t="shared" si="0"/>
        <v>1.2627314814814817E-2</v>
      </c>
      <c r="C10" s="53"/>
      <c r="E10" s="53"/>
    </row>
    <row r="11" spans="1:7" x14ac:dyDescent="0.35">
      <c r="A11" s="66">
        <v>8</v>
      </c>
      <c r="B11" s="141">
        <f t="shared" si="0"/>
        <v>1.4363425925925929E-2</v>
      </c>
      <c r="C11" s="53"/>
      <c r="G11" s="162"/>
    </row>
    <row r="12" spans="1:7" x14ac:dyDescent="0.35">
      <c r="A12" s="66">
        <v>9</v>
      </c>
      <c r="B12" s="141">
        <f t="shared" si="0"/>
        <v>1.6099537037037041E-2</v>
      </c>
      <c r="C12" s="53"/>
    </row>
    <row r="13" spans="1:7" x14ac:dyDescent="0.35">
      <c r="A13" s="66">
        <v>10</v>
      </c>
      <c r="B13" s="141">
        <f t="shared" si="0"/>
        <v>1.7835648148148153E-2</v>
      </c>
      <c r="C13" s="53"/>
    </row>
    <row r="14" spans="1:7" x14ac:dyDescent="0.35">
      <c r="A14" s="66">
        <v>11</v>
      </c>
      <c r="B14" s="141">
        <f t="shared" si="0"/>
        <v>1.9571759259259264E-2</v>
      </c>
      <c r="C14" s="53"/>
    </row>
    <row r="15" spans="1:7" x14ac:dyDescent="0.35">
      <c r="A15" s="66">
        <v>12</v>
      </c>
      <c r="B15" s="141">
        <f t="shared" si="0"/>
        <v>4.7453703703704414E-4</v>
      </c>
      <c r="C15" s="53"/>
      <c r="E15" s="53"/>
    </row>
  </sheetData>
  <mergeCells count="1">
    <mergeCell ref="B1:C1"/>
  </mergeCells>
  <conditionalFormatting sqref="B4:B15">
    <cfRule type="cellIs" dxfId="1" priority="1" operator="lessThan">
      <formula>0.00173611111111111</formula>
    </cfRule>
    <cfRule type="cellIs" dxfId="0" priority="2" operator="greaterThan">
      <formula>0.0208333333333333</formula>
    </cfRule>
  </conditionalFormatting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005E2-C4D0-46BD-8DA5-E450E730B02F}">
  <sheetPr codeName="Sheet20">
    <tabColor theme="1"/>
  </sheetPr>
  <dimension ref="A1:I235"/>
  <sheetViews>
    <sheetView workbookViewId="0">
      <pane ySplit="1" topLeftCell="A2" activePane="bottomLeft" state="frozen"/>
      <selection activeCell="L12" sqref="L12"/>
      <selection pane="bottomLeft" activeCell="L34" sqref="L34"/>
    </sheetView>
  </sheetViews>
  <sheetFormatPr defaultColWidth="8.7265625" defaultRowHeight="14.5" x14ac:dyDescent="0.35"/>
  <cols>
    <col min="1" max="1" width="9.26953125" style="71" hidden="1" customWidth="1"/>
    <col min="2" max="2" width="8.1796875" style="71" hidden="1" customWidth="1"/>
    <col min="3" max="4" width="6.81640625" style="71" hidden="1" customWidth="1"/>
    <col min="5" max="5" width="21.7265625" style="96" bestFit="1" customWidth="1"/>
    <col min="6" max="6" width="11.453125" style="71" bestFit="1" customWidth="1"/>
    <col min="7" max="7" width="8.453125" style="71" bestFit="1" customWidth="1"/>
    <col min="8" max="8" width="16" style="71" bestFit="1" customWidth="1"/>
    <col min="9" max="16384" width="8.7265625" style="71"/>
  </cols>
  <sheetData>
    <row r="1" spans="5:9" x14ac:dyDescent="0.35">
      <c r="E1" s="224" t="s">
        <v>243</v>
      </c>
      <c r="F1" s="171" t="s">
        <v>26</v>
      </c>
      <c r="G1" s="171" t="s">
        <v>127</v>
      </c>
      <c r="H1" s="171" t="s">
        <v>44</v>
      </c>
    </row>
    <row r="2" spans="5:9" x14ac:dyDescent="0.35">
      <c r="E2" s="229" t="s">
        <v>244</v>
      </c>
      <c r="F2" s="73" t="str">
        <f>'2. PROFECTION YEARLY &amp; MONTHLY'!I3</f>
        <v>VIRGO</v>
      </c>
      <c r="G2" s="99">
        <f>'CNT PROGRESSION HLPR-SENSITIVE'!D1</f>
        <v>2.2106481481481482E-3</v>
      </c>
      <c r="H2" s="73" t="str" cm="1">
        <f t="array" ref="H2">INDEX(D:D, SUMPRODUCT(($A:$A=F2) * ($B:$B&lt;=G2) * ($C:$C&gt;=G2) * ROW($A:$A)))</f>
        <v>LIBRA</v>
      </c>
      <c r="I2" s="75"/>
    </row>
    <row r="3" spans="5:9" x14ac:dyDescent="0.35">
      <c r="E3" s="635" t="s">
        <v>272</v>
      </c>
      <c r="F3" s="636"/>
      <c r="G3" s="636"/>
      <c r="H3" s="637"/>
      <c r="I3" s="75"/>
    </row>
    <row r="4" spans="5:9" x14ac:dyDescent="0.35">
      <c r="E4" s="229" t="s">
        <v>133</v>
      </c>
      <c r="F4" s="73" t="str">
        <f>'2. YEAR OF USURPATION(ECLIPSE)'!B7</f>
        <v>VIRGO</v>
      </c>
      <c r="G4" s="99">
        <f>'2. YEAR OF USURPATION(ECLIPSE)'!C7</f>
        <v>2.0543981481481483E-2</v>
      </c>
      <c r="H4" s="73" t="str" cm="1">
        <f t="array" ref="H4">INDEX(D:D, SUMPRODUCT(($A:$A=F4) * ($B:$B&lt;=G4) * ($C:$C&gt;=G4) * ROW($A:$A)))</f>
        <v>LEO</v>
      </c>
      <c r="I4" s="75"/>
    </row>
    <row r="5" spans="5:9" x14ac:dyDescent="0.35">
      <c r="E5" s="229" t="s">
        <v>50</v>
      </c>
      <c r="F5" s="73" t="str">
        <f>'2. YEAR OF USURPATION(ECLIPSE)'!B8</f>
        <v>ARIES</v>
      </c>
      <c r="G5" s="99">
        <f>'2. YEAR OF USURPATION(ECLIPSE)'!C8</f>
        <v>9.2013888888888892E-3</v>
      </c>
      <c r="H5" s="73" t="str" cm="1">
        <f t="array" ref="H5">INDEX(D:D, SUMPRODUCT(($A:$A=F5) * ($B:$B&lt;=G5) * ($C:$C&gt;=G5) * ROW($A:$A)))</f>
        <v>VIRGO</v>
      </c>
      <c r="I5" s="75"/>
    </row>
    <row r="6" spans="5:9" x14ac:dyDescent="0.35">
      <c r="E6" s="229" t="s">
        <v>134</v>
      </c>
      <c r="F6" s="73" t="str">
        <f>'2. YEAR OF USURPATION(ECLIPSE)'!B9</f>
        <v>VIRGO</v>
      </c>
      <c r="G6" s="99" t="str">
        <f>'2. YEAR OF USURPATION(ECLIPSE)'!C9</f>
        <v>00:13::23</v>
      </c>
      <c r="H6" s="73" t="e" cm="1" vm="1">
        <f t="array" aca="1" ref="H6" ca="1">INDEX(D:D, SUMPRODUCT(($A:$A=F6) * ($B:$B&lt;=G6) * ($C:$C&gt;=G6) * ROW($A:$A)))</f>
        <v>#VALUE!</v>
      </c>
      <c r="I6" s="75"/>
    </row>
    <row r="7" spans="5:9" x14ac:dyDescent="0.35">
      <c r="E7" s="229" t="s">
        <v>135</v>
      </c>
      <c r="F7" s="73" t="str">
        <f>'2. YEAR OF USURPATION(ECLIPSE)'!B10</f>
        <v>PISCES</v>
      </c>
      <c r="G7" s="99">
        <f>'2. YEAR OF USURPATION(ECLIPSE)'!C10</f>
        <v>1.292824074074074E-2</v>
      </c>
      <c r="H7" s="73" t="str" cm="1">
        <f t="array" ref="H7">INDEX(D:D, SUMPRODUCT(($A:$A=F7) * ($B:$B&lt;=G7) * ($C:$C&gt;=G7) * ROW($A:$A)))</f>
        <v>LIBRA</v>
      </c>
      <c r="I7" s="75"/>
    </row>
    <row r="8" spans="5:9" x14ac:dyDescent="0.35">
      <c r="E8" s="635" t="s">
        <v>273</v>
      </c>
      <c r="F8" s="636"/>
      <c r="G8" s="636"/>
      <c r="H8" s="637"/>
      <c r="I8" s="75"/>
    </row>
    <row r="9" spans="5:9" x14ac:dyDescent="0.35">
      <c r="E9" s="229" t="s">
        <v>137</v>
      </c>
      <c r="F9" s="73" t="str">
        <f>'3. ILLNESS AND PERILOUS YEAR'!B4</f>
        <v>SCORPIO</v>
      </c>
      <c r="G9" s="99">
        <f>'3. ILLNESS AND PERILOUS YEAR'!C4</f>
        <v>1.6828703703703703E-2</v>
      </c>
      <c r="H9" s="73" t="str" cm="1">
        <f t="array" ref="H9">INDEX(D:D, SUMPRODUCT(($A:$A=F9) * ($B:$B&lt;=G9) * ($C:$C&gt;=G9) * ROW($A:$A)))</f>
        <v>LEO</v>
      </c>
      <c r="I9" s="75"/>
    </row>
    <row r="10" spans="5:9" x14ac:dyDescent="0.35">
      <c r="E10" s="635" t="s">
        <v>70</v>
      </c>
      <c r="F10" s="636"/>
      <c r="G10" s="636"/>
      <c r="H10" s="637"/>
      <c r="I10" s="75"/>
    </row>
    <row r="11" spans="5:9" x14ac:dyDescent="0.35">
      <c r="E11" s="230" t="s">
        <v>125</v>
      </c>
      <c r="F11" s="175" t="str">
        <f>'1. ZODIAC NATAL'!B31</f>
        <v>SAGITARIUS</v>
      </c>
      <c r="G11" s="99">
        <f>'1. ZODIAC NATAL'!C31</f>
        <v>2.2106481481481482E-3</v>
      </c>
      <c r="H11" s="73" t="str" cm="1">
        <f t="array" ref="H11">INDEX(D:D, SUMPRODUCT(($A:$A=F11) * ($B:$B&lt;=G11) * ($C:$C&gt;=G11) * ROW($A:$A)))</f>
        <v>CAPRICORN</v>
      </c>
      <c r="I11" s="75"/>
    </row>
    <row r="12" spans="5:9" x14ac:dyDescent="0.35">
      <c r="E12" s="230" t="s">
        <v>236</v>
      </c>
      <c r="F12" s="175" t="str">
        <f>'1. ZODIAC NATAL'!B32</f>
        <v>GEMINI</v>
      </c>
      <c r="G12" s="99">
        <f>'1. ZODIAC NATAL'!C32</f>
        <v>2.2106481481481482E-3</v>
      </c>
      <c r="H12" s="73" t="str" cm="1">
        <f t="array" ref="H12">INDEX(D:D, SUMPRODUCT(($A:$A=F12) * ($B:$B&lt;=G12) * ($C:$C&gt;=G12) * ROW($A:$A)))</f>
        <v>CANCER</v>
      </c>
      <c r="I12" s="75"/>
    </row>
    <row r="13" spans="5:9" x14ac:dyDescent="0.35">
      <c r="E13" s="230" t="s">
        <v>237</v>
      </c>
      <c r="F13" s="175" t="str">
        <f>'1. ZODIAC NATAL'!B33</f>
        <v>VIRGO</v>
      </c>
      <c r="G13" s="99">
        <f>'1. ZODIAC NATAL'!C33</f>
        <v>1.3819444444444445E-2</v>
      </c>
      <c r="H13" s="73" t="str" cm="1">
        <f t="array" ref="H13">INDEX(D:D, SUMPRODUCT(($A:$A=F13) * ($B:$B&lt;=G13) * ($C:$C&gt;=G13) * ROW($A:$A)))</f>
        <v>ARIES</v>
      </c>
      <c r="I13" s="75"/>
    </row>
    <row r="14" spans="5:9" x14ac:dyDescent="0.35">
      <c r="E14" s="230" t="s">
        <v>238</v>
      </c>
      <c r="F14" s="175" t="str">
        <f>'1. ZODIAC NATAL'!B34</f>
        <v>PISCES</v>
      </c>
      <c r="G14" s="99">
        <f>'1. ZODIAC NATAL'!C34</f>
        <v>1.3819444444444445E-2</v>
      </c>
      <c r="H14" s="73" t="str" cm="1">
        <f t="array" ref="H14">INDEX(D:D, SUMPRODUCT(($A:$A=F14) * ($B:$B&lt;=G14) * ($C:$C&gt;=G14) * ROW($A:$A)))</f>
        <v>LIBRA</v>
      </c>
      <c r="I14" s="75"/>
    </row>
    <row r="15" spans="5:9" x14ac:dyDescent="0.35">
      <c r="E15" s="638" t="s">
        <v>328</v>
      </c>
      <c r="F15" s="639"/>
      <c r="G15" s="639"/>
      <c r="H15" s="640"/>
      <c r="I15" s="75"/>
    </row>
    <row r="16" spans="5:9" x14ac:dyDescent="0.35">
      <c r="E16" s="230" t="s">
        <v>78</v>
      </c>
      <c r="F16" s="175" t="str">
        <f>'1. ANNUAL REVOLUTION'!B43</f>
        <v>LIBRA</v>
      </c>
      <c r="G16" s="99">
        <f>'1. ANNUAL REVOLUTION'!C43</f>
        <v>2.0219907407407409E-2</v>
      </c>
      <c r="H16" s="73" t="str" cm="1">
        <f t="array" ref="H16">INDEX(D:D, SUMPRODUCT(($A:$A=F16) * ($B:$B&lt;=G16) * ($C:$C&gt;=G16) * ROW($A:$A)))</f>
        <v>VIRGO</v>
      </c>
      <c r="I16" s="75"/>
    </row>
    <row r="17" spans="5:9" x14ac:dyDescent="0.35">
      <c r="E17" s="230" t="s">
        <v>80</v>
      </c>
      <c r="F17" s="175" t="str">
        <f>'1. ANNUAL REVOLUTION'!B44</f>
        <v>SCORPIO</v>
      </c>
      <c r="G17" s="99">
        <f>'1. ANNUAL REVOLUTION'!C44</f>
        <v>1.1458333333333333E-2</v>
      </c>
      <c r="H17" s="73" t="str" cm="1">
        <f t="array" ref="H17">INDEX(D:D, SUMPRODUCT(($A:$A=F17) * ($B:$B&lt;=G17) * ($C:$C&gt;=G17) * ROW($A:$A)))</f>
        <v>TAURUS</v>
      </c>
      <c r="I17" s="75"/>
    </row>
    <row r="18" spans="5:9" x14ac:dyDescent="0.35">
      <c r="E18" s="230" t="s">
        <v>81</v>
      </c>
      <c r="F18" s="175" t="str">
        <f>'1. ANNUAL REVOLUTION'!B45</f>
        <v>SAGITARIUS</v>
      </c>
      <c r="G18" s="99">
        <f>'1. ANNUAL REVOLUTION'!C45</f>
        <v>6.828703703703704E-3</v>
      </c>
      <c r="H18" s="73" t="str" cm="1">
        <f t="array" ref="H18">INDEX(D:D, SUMPRODUCT(($A:$A=F18) * ($B:$B&lt;=G18) * ($C:$C&gt;=G18) * ROW($A:$A)))</f>
        <v>PISCES</v>
      </c>
      <c r="I18" s="75"/>
    </row>
    <row r="19" spans="5:9" x14ac:dyDescent="0.35">
      <c r="E19" s="230" t="s">
        <v>83</v>
      </c>
      <c r="F19" s="175" t="str">
        <f>'1. ANNUAL REVOLUTION'!B46</f>
        <v>TAURUS</v>
      </c>
      <c r="G19" s="99">
        <f>'1. ANNUAL REVOLUTION'!C46</f>
        <v>1.2615740740740742E-2</v>
      </c>
      <c r="H19" s="73" t="str" cm="1">
        <f t="array" ref="H19">INDEX(D:D, SUMPRODUCT(($A:$A=F19) * ($B:$B&lt;=G19) * ($C:$C&gt;=G19) * ROW($A:$A)))</f>
        <v>SAGITARIUS</v>
      </c>
      <c r="I19" s="75"/>
    </row>
    <row r="20" spans="5:9" x14ac:dyDescent="0.35">
      <c r="E20" s="635" t="s">
        <v>274</v>
      </c>
      <c r="F20" s="636"/>
      <c r="G20" s="636"/>
      <c r="H20" s="637"/>
      <c r="I20" s="75"/>
    </row>
    <row r="21" spans="5:9" x14ac:dyDescent="0.35">
      <c r="E21" s="229" t="str">
        <f>'1. ANNUAL REVOLUTION'!A33</f>
        <v>ASC</v>
      </c>
      <c r="F21" s="73" t="str">
        <f>'1. ANNUAL REVOLUTION'!B33</f>
        <v>SCORPIO</v>
      </c>
      <c r="G21" s="99">
        <f>'1. ANNUAL REVOLUTION'!C33</f>
        <v>6.8634259259259256E-3</v>
      </c>
      <c r="H21" s="73" t="str" cm="1">
        <f t="array" ref="H21">INDEX(D:D, SUMPRODUCT(($A:$A=F21) * ($B:$B&lt;=G21) * ($C:$C&gt;=G21) * ROW($A:$A)))</f>
        <v>AQUARIUS</v>
      </c>
      <c r="I21" s="75"/>
    </row>
    <row r="22" spans="5:9" x14ac:dyDescent="0.35">
      <c r="E22" s="229" t="str">
        <f>'1. ANNUAL REVOLUTION'!A35</f>
        <v>MC</v>
      </c>
      <c r="F22" s="73" t="str">
        <f>'1. ANNUAL REVOLUTION'!B35</f>
        <v>LEO</v>
      </c>
      <c r="G22" s="99">
        <f>'1. ANNUAL REVOLUTION'!C35</f>
        <v>1.2847222222222222E-2</v>
      </c>
      <c r="H22" s="73" t="str" cm="1">
        <f t="array" ref="H22">INDEX(D:D, SUMPRODUCT(($A:$A=F22) * ($B:$B&lt;=G22) * ($C:$C&gt;=G22) * ROW($A:$A)))</f>
        <v>PISCES</v>
      </c>
      <c r="I22" s="75"/>
    </row>
    <row r="23" spans="5:9" x14ac:dyDescent="0.35">
      <c r="E23" s="229" t="str">
        <f>'1. ANNUAL REVOLUTION'!A37</f>
        <v>Lot of Fortune</v>
      </c>
      <c r="F23" s="73" t="str">
        <f>'1. ANNUAL REVOLUTION'!B37</f>
        <v>SCORPIO</v>
      </c>
      <c r="G23" s="99">
        <f>'1. ANNUAL REVOLUTION'!C37</f>
        <v>1.4351851851851852E-2</v>
      </c>
      <c r="H23" s="73" t="str" cm="1">
        <f t="array" ref="H23">INDEX(D:D, SUMPRODUCT(($A:$A=F23) * ($B:$B&lt;=G23) * ($C:$C&gt;=G23) * ROW($A:$A)))</f>
        <v>CANCER</v>
      </c>
      <c r="I23" s="75"/>
    </row>
    <row r="24" spans="5:9" x14ac:dyDescent="0.35">
      <c r="E24" s="229" t="s">
        <v>276</v>
      </c>
      <c r="F24" s="73" t="str">
        <f>'1. ANNUAL REVOLUTION'!B38</f>
        <v>SCORPIO</v>
      </c>
      <c r="G24" s="99">
        <f>'1. ANNUAL REVOLUTION'!C38</f>
        <v>1.1643518518518518E-2</v>
      </c>
      <c r="H24" s="73" t="str" cm="1">
        <f t="array" ref="H24">INDEX(D:D, SUMPRODUCT(($A:$A=F24) * ($B:$B&lt;=G24) * ($C:$C&gt;=G24) * ROW($A:$A)))</f>
        <v>TAURUS</v>
      </c>
      <c r="I24" s="75"/>
    </row>
    <row r="25" spans="5:9" x14ac:dyDescent="0.35">
      <c r="E25" s="635" t="s">
        <v>70</v>
      </c>
      <c r="F25" s="636"/>
      <c r="G25" s="636"/>
      <c r="H25" s="637"/>
      <c r="I25" s="75"/>
    </row>
    <row r="26" spans="5:9" x14ac:dyDescent="0.35">
      <c r="E26" s="229" t="str">
        <f>'1. ZODIAC NATAL'!A20</f>
        <v>SATURN</v>
      </c>
      <c r="F26" s="73" t="str">
        <f>'1. ZODIAC NATAL'!B20</f>
        <v>GEMINI</v>
      </c>
      <c r="G26" s="99">
        <f>'1. ZODIAC NATAL'!C20</f>
        <v>6.9097222222222225E-3</v>
      </c>
      <c r="H26" s="73" t="str" cm="1">
        <f t="array" ref="H26">INDEX(D:D, SUMPRODUCT(($A:$A=F26) * ($B:$B&lt;=G26) * ($C:$C&gt;=G26) * ROW($A:$A)))</f>
        <v>VIRGO</v>
      </c>
      <c r="I26" s="75"/>
    </row>
    <row r="27" spans="5:9" x14ac:dyDescent="0.35">
      <c r="E27" s="229" t="str">
        <f>'1. ZODIAC NATAL'!A21</f>
        <v>JUPITER</v>
      </c>
      <c r="F27" s="73" t="str">
        <f>'1. ZODIAC NATAL'!B21</f>
        <v>CANCER</v>
      </c>
      <c r="G27" s="99">
        <f>'1. ZODIAC NATAL'!C21</f>
        <v>1.7453703703703704E-2</v>
      </c>
      <c r="H27" s="73" t="str" cm="1">
        <f t="array" ref="H27">INDEX(D:D, SUMPRODUCT(($A:$A=F27) * ($B:$B&lt;=G27) * ($C:$C&gt;=G27) * ROW($A:$A)))</f>
        <v>TAURUS</v>
      </c>
      <c r="I27" s="75"/>
    </row>
    <row r="28" spans="5:9" x14ac:dyDescent="0.35">
      <c r="E28" s="229" t="str">
        <f>'1. ZODIAC NATAL'!A22</f>
        <v>MARS</v>
      </c>
      <c r="F28" s="73" t="str">
        <f>'1. ZODIAC NATAL'!B22</f>
        <v>SCORPIO</v>
      </c>
      <c r="G28" s="99">
        <f>'1. ZODIAC NATAL'!C22</f>
        <v>8.7384259259259255E-3</v>
      </c>
      <c r="H28" s="73" t="str" cm="1">
        <f t="array" ref="H28">INDEX(D:D, SUMPRODUCT(($A:$A=F28) * ($B:$B&lt;=G28) * ($C:$C&gt;=G28) * ROW($A:$A)))</f>
        <v>ARIES</v>
      </c>
      <c r="I28" s="75"/>
    </row>
    <row r="29" spans="5:9" x14ac:dyDescent="0.35">
      <c r="E29" s="229" t="str">
        <f>'1. ZODIAC NATAL'!A23</f>
        <v>SUN</v>
      </c>
      <c r="F29" s="73" t="str">
        <f>'1. ZODIAC NATAL'!B23</f>
        <v>SCORPIO</v>
      </c>
      <c r="G29" s="99">
        <f>'1. ZODIAC NATAL'!C23</f>
        <v>1.9131944444444444E-2</v>
      </c>
      <c r="H29" s="73" t="str" cm="1">
        <f t="array" ref="H29">INDEX(D:D, SUMPRODUCT(($A:$A=F29) * ($B:$B&lt;=G29) * ($C:$C&gt;=G29) * ROW($A:$A)))</f>
        <v>LIBRA</v>
      </c>
      <c r="I29" s="75"/>
    </row>
    <row r="30" spans="5:9" x14ac:dyDescent="0.35">
      <c r="E30" s="229" t="str">
        <f>'1. ZODIAC NATAL'!A24</f>
        <v>VENUS</v>
      </c>
      <c r="F30" s="73" t="str">
        <f>'1. ZODIAC NATAL'!B24</f>
        <v>SCORPIO</v>
      </c>
      <c r="G30" s="99">
        <f>'1. ZODIAC NATAL'!C24</f>
        <v>1.982638888888889E-2</v>
      </c>
      <c r="H30" s="73" t="str" cm="1">
        <f t="array" ref="H30">INDEX(D:D, SUMPRODUCT(($A:$A=F30) * ($B:$B&lt;=G30) * ($C:$C&gt;=G30) * ROW($A:$A)))</f>
        <v>LIBRA</v>
      </c>
      <c r="I30" s="75"/>
    </row>
    <row r="31" spans="5:9" x14ac:dyDescent="0.35">
      <c r="E31" s="229" t="str">
        <f>'1. ZODIAC NATAL'!A25</f>
        <v>MERCURY</v>
      </c>
      <c r="F31" s="73" t="str">
        <f>'1. ZODIAC NATAL'!B25</f>
        <v>SCORPIO</v>
      </c>
      <c r="G31" s="99">
        <f>'1. ZODIAC NATAL'!C25</f>
        <v>1.4953703703703703E-2</v>
      </c>
      <c r="H31" s="73" t="str" cm="1">
        <f t="array" ref="H31">INDEX(D:D, SUMPRODUCT(($A:$A=F31) * ($B:$B&lt;=G31) * ($C:$C&gt;=G31) * ROW($A:$A)))</f>
        <v>CANCER</v>
      </c>
      <c r="I31" s="75"/>
    </row>
    <row r="32" spans="5:9" x14ac:dyDescent="0.35">
      <c r="E32" s="229" t="str">
        <f>'1. ZODIAC NATAL'!A26</f>
        <v>MOON</v>
      </c>
      <c r="F32" s="73" t="str">
        <f>'1. ZODIAC NATAL'!B26</f>
        <v>TAURUS</v>
      </c>
      <c r="G32" s="99">
        <f>'1. ZODIAC NATAL'!C26</f>
        <v>6.8287037037037036E-4</v>
      </c>
      <c r="H32" s="73" t="str" cm="1">
        <f t="array" ref="H32">INDEX(D:D, SUMPRODUCT(($A:$A=F32) * ($B:$B&lt;=G32) * ($C:$C&gt;=G32) * ROW($A:$A)))</f>
        <v>TAURUS</v>
      </c>
      <c r="I32" s="75"/>
    </row>
    <row r="33" spans="1:9" x14ac:dyDescent="0.35">
      <c r="E33" s="229" t="str">
        <f>'1. ZODIAC NATAL'!A39</f>
        <v xml:space="preserve">Lots Of union </v>
      </c>
      <c r="F33" s="73" t="str">
        <f>'1. ZODIAC NATAL'!B39</f>
        <v>TAURUS</v>
      </c>
      <c r="G33" s="99">
        <f>'1. ZODIAC NATAL'!C39</f>
        <v>1.5127314814814816E-2</v>
      </c>
      <c r="H33" s="73" t="str" cm="1">
        <f t="array" ref="H33">INDEX(D:D, SUMPRODUCT(($A:$A=F33) * ($B:$B&lt;=G33) * ($C:$C&gt;=G33) * ROW($A:$A)))</f>
        <v>CAPRICORN</v>
      </c>
      <c r="I33" s="75"/>
    </row>
    <row r="34" spans="1:9" x14ac:dyDescent="0.35">
      <c r="E34" s="432" t="s">
        <v>68</v>
      </c>
      <c r="F34" s="284" t="str">
        <f>'1. ZODIAC NATAL'!B27</f>
        <v>TAURUS</v>
      </c>
      <c r="G34" s="433">
        <f>'1. ZODIAC NATAL'!C27</f>
        <v>4.5949074074074078E-3</v>
      </c>
      <c r="H34" s="73" t="str" cm="1">
        <f t="array" ref="H34">INDEX(D:D, SUMPRODUCT(($A:$A=F34) * ($B:$B&lt;=G34) * ($C:$C&gt;=G34) * ROW($A:$A)))</f>
        <v>CANCER</v>
      </c>
      <c r="I34" s="75"/>
    </row>
    <row r="35" spans="1:9" x14ac:dyDescent="0.35">
      <c r="E35" s="399"/>
      <c r="G35" s="76"/>
      <c r="I35" s="75"/>
    </row>
    <row r="36" spans="1:9" x14ac:dyDescent="0.35">
      <c r="E36" s="634" t="s">
        <v>132</v>
      </c>
      <c r="F36" s="171" t="s">
        <v>26</v>
      </c>
      <c r="G36" s="171" t="s">
        <v>127</v>
      </c>
      <c r="H36" s="171" t="s">
        <v>44</v>
      </c>
      <c r="I36" s="75"/>
    </row>
    <row r="37" spans="1:9" x14ac:dyDescent="0.35">
      <c r="E37" s="634"/>
      <c r="F37" s="73" t="str">
        <f>'2. YEAR OF USURPATION(ECLIPSE)'!B2</f>
        <v>LEO</v>
      </c>
      <c r="G37" s="99">
        <f>'2. YEAR OF USURPATION(ECLIPSE)'!C2</f>
        <v>1.9131944444444444E-2</v>
      </c>
      <c r="H37" s="73" t="str" cm="1">
        <f t="array" ref="H37">INDEX(D:D, SUMPRODUCT(($A:$A=F37) * ($B:$B&lt;=G37) * ($C:$C&gt;=G37) * ROW($A:$A)))</f>
        <v>CANCER</v>
      </c>
      <c r="I37" s="75"/>
    </row>
    <row r="43" spans="1:9" x14ac:dyDescent="0.35">
      <c r="A43" s="71" t="s">
        <v>128</v>
      </c>
      <c r="B43" s="71" t="s">
        <v>129</v>
      </c>
      <c r="C43" s="71" t="s">
        <v>130</v>
      </c>
      <c r="D43" s="71" t="s">
        <v>131</v>
      </c>
    </row>
    <row r="44" spans="1:9" x14ac:dyDescent="0.35">
      <c r="A44" s="71" t="s">
        <v>31</v>
      </c>
      <c r="B44" s="76">
        <v>0</v>
      </c>
      <c r="C44" s="76">
        <v>1.736111111111111E-3</v>
      </c>
      <c r="D44" s="71" t="s">
        <v>31</v>
      </c>
    </row>
    <row r="45" spans="1:9" x14ac:dyDescent="0.35">
      <c r="A45" s="71" t="s">
        <v>31</v>
      </c>
      <c r="B45" s="76">
        <v>1.7476851851851852E-3</v>
      </c>
      <c r="C45" s="76">
        <v>3.472222222222222E-3</v>
      </c>
      <c r="D45" s="71" t="s">
        <v>121</v>
      </c>
    </row>
    <row r="46" spans="1:9" x14ac:dyDescent="0.35">
      <c r="A46" s="71" t="s">
        <v>31</v>
      </c>
      <c r="B46" s="76">
        <v>3.4837962962962965E-3</v>
      </c>
      <c r="C46" s="76">
        <v>5.208333333333333E-3</v>
      </c>
      <c r="D46" s="71" t="s">
        <v>102</v>
      </c>
    </row>
    <row r="47" spans="1:9" x14ac:dyDescent="0.35">
      <c r="A47" s="71" t="s">
        <v>31</v>
      </c>
      <c r="B47" s="76">
        <v>5.2199074074074075E-3</v>
      </c>
      <c r="C47" s="76">
        <v>6.9444444444444449E-3</v>
      </c>
      <c r="D47" s="71" t="s">
        <v>67</v>
      </c>
    </row>
    <row r="48" spans="1:9" x14ac:dyDescent="0.35">
      <c r="A48" s="71" t="s">
        <v>31</v>
      </c>
      <c r="B48" s="76">
        <v>6.9560185185185185E-3</v>
      </c>
      <c r="C48" s="76">
        <v>8.6805555555555559E-3</v>
      </c>
      <c r="D48" s="71" t="s">
        <v>69</v>
      </c>
    </row>
    <row r="49" spans="1:4" x14ac:dyDescent="0.35">
      <c r="A49" s="71" t="s">
        <v>31</v>
      </c>
      <c r="B49" s="76">
        <v>8.6921296296296295E-3</v>
      </c>
      <c r="C49" s="76">
        <v>1.0416666666666666E-2</v>
      </c>
      <c r="D49" s="71" t="s">
        <v>77</v>
      </c>
    </row>
    <row r="50" spans="1:4" x14ac:dyDescent="0.35">
      <c r="A50" s="71" t="s">
        <v>31</v>
      </c>
      <c r="B50" s="76">
        <v>1.0428240740740741E-2</v>
      </c>
      <c r="C50" s="76">
        <v>1.2152777777777776E-2</v>
      </c>
      <c r="D50" s="71" t="s">
        <v>84</v>
      </c>
    </row>
    <row r="51" spans="1:4" x14ac:dyDescent="0.35">
      <c r="A51" s="71" t="s">
        <v>31</v>
      </c>
      <c r="B51" s="76">
        <v>1.2164351851851852E-2</v>
      </c>
      <c r="C51" s="76">
        <v>1.3888888888888886E-2</v>
      </c>
      <c r="D51" s="71" t="s">
        <v>122</v>
      </c>
    </row>
    <row r="52" spans="1:4" x14ac:dyDescent="0.35">
      <c r="A52" s="71" t="s">
        <v>31</v>
      </c>
      <c r="B52" s="76">
        <v>1.3900462962962963E-2</v>
      </c>
      <c r="C52" s="76">
        <v>1.5624999999999997E-2</v>
      </c>
      <c r="D52" s="71" t="s">
        <v>82</v>
      </c>
    </row>
    <row r="53" spans="1:4" x14ac:dyDescent="0.35">
      <c r="A53" s="71" t="s">
        <v>31</v>
      </c>
      <c r="B53" s="76">
        <v>1.5636574074074074E-2</v>
      </c>
      <c r="C53" s="76">
        <v>1.7361111111111108E-2</v>
      </c>
      <c r="D53" s="71" t="s">
        <v>142</v>
      </c>
    </row>
    <row r="54" spans="1:4" x14ac:dyDescent="0.35">
      <c r="A54" s="71" t="s">
        <v>31</v>
      </c>
      <c r="B54" s="76">
        <v>1.7372685185185185E-2</v>
      </c>
      <c r="C54" s="76">
        <v>1.909722222222222E-2</v>
      </c>
      <c r="D54" s="71" t="s">
        <v>79</v>
      </c>
    </row>
    <row r="55" spans="1:4" x14ac:dyDescent="0.35">
      <c r="A55" s="71" t="s">
        <v>31</v>
      </c>
      <c r="B55" s="76">
        <v>1.9108796296296297E-2</v>
      </c>
      <c r="C55" s="76">
        <v>2.0833333333333332E-2</v>
      </c>
      <c r="D55" s="71" t="s">
        <v>124</v>
      </c>
    </row>
    <row r="56" spans="1:4" x14ac:dyDescent="0.35">
      <c r="A56" s="71" t="s">
        <v>121</v>
      </c>
      <c r="B56" s="76">
        <v>0</v>
      </c>
      <c r="C56" s="76">
        <v>1.736111111111111E-3</v>
      </c>
      <c r="D56" s="71" t="s">
        <v>121</v>
      </c>
    </row>
    <row r="57" spans="1:4" x14ac:dyDescent="0.35">
      <c r="A57" s="71" t="s">
        <v>121</v>
      </c>
      <c r="B57" s="76">
        <v>1.7476851851851852E-3</v>
      </c>
      <c r="C57" s="76">
        <v>3.472222222222222E-3</v>
      </c>
      <c r="D57" s="71" t="s">
        <v>102</v>
      </c>
    </row>
    <row r="58" spans="1:4" x14ac:dyDescent="0.35">
      <c r="A58" s="71" t="s">
        <v>121</v>
      </c>
      <c r="B58" s="76">
        <v>3.4837962962962965E-3</v>
      </c>
      <c r="C58" s="76">
        <v>5.208333333333333E-3</v>
      </c>
      <c r="D58" s="71" t="s">
        <v>67</v>
      </c>
    </row>
    <row r="59" spans="1:4" x14ac:dyDescent="0.35">
      <c r="A59" s="71" t="s">
        <v>121</v>
      </c>
      <c r="B59" s="76">
        <v>5.2199074074074075E-3</v>
      </c>
      <c r="C59" s="76">
        <v>6.9444444444444449E-3</v>
      </c>
      <c r="D59" s="71" t="s">
        <v>69</v>
      </c>
    </row>
    <row r="60" spans="1:4" x14ac:dyDescent="0.35">
      <c r="A60" s="71" t="s">
        <v>121</v>
      </c>
      <c r="B60" s="76">
        <v>6.9560185185185185E-3</v>
      </c>
      <c r="C60" s="76">
        <v>8.6805555555555559E-3</v>
      </c>
      <c r="D60" s="71" t="s">
        <v>77</v>
      </c>
    </row>
    <row r="61" spans="1:4" x14ac:dyDescent="0.35">
      <c r="A61" s="71" t="s">
        <v>121</v>
      </c>
      <c r="B61" s="76">
        <v>8.6921296296296295E-3</v>
      </c>
      <c r="C61" s="76">
        <v>1.0416666666666666E-2</v>
      </c>
      <c r="D61" s="71" t="s">
        <v>84</v>
      </c>
    </row>
    <row r="62" spans="1:4" x14ac:dyDescent="0.35">
      <c r="A62" s="71" t="s">
        <v>121</v>
      </c>
      <c r="B62" s="76">
        <v>1.0428240740740741E-2</v>
      </c>
      <c r="C62" s="76">
        <v>1.2152777777777776E-2</v>
      </c>
      <c r="D62" s="71" t="s">
        <v>122</v>
      </c>
    </row>
    <row r="63" spans="1:4" x14ac:dyDescent="0.35">
      <c r="A63" s="71" t="s">
        <v>121</v>
      </c>
      <c r="B63" s="76">
        <v>1.2164351851851852E-2</v>
      </c>
      <c r="C63" s="76">
        <v>1.3888888888888886E-2</v>
      </c>
      <c r="D63" s="71" t="s">
        <v>82</v>
      </c>
    </row>
    <row r="64" spans="1:4" x14ac:dyDescent="0.35">
      <c r="A64" s="71" t="s">
        <v>121</v>
      </c>
      <c r="B64" s="76">
        <v>1.3900462962962963E-2</v>
      </c>
      <c r="C64" s="76">
        <v>1.5624999999999997E-2</v>
      </c>
      <c r="D64" s="71" t="s">
        <v>142</v>
      </c>
    </row>
    <row r="65" spans="1:4" x14ac:dyDescent="0.35">
      <c r="A65" s="71" t="s">
        <v>121</v>
      </c>
      <c r="B65" s="76">
        <v>1.5636574074074074E-2</v>
      </c>
      <c r="C65" s="76">
        <v>1.7361111111111108E-2</v>
      </c>
      <c r="D65" s="71" t="s">
        <v>79</v>
      </c>
    </row>
    <row r="66" spans="1:4" x14ac:dyDescent="0.35">
      <c r="A66" s="71" t="s">
        <v>121</v>
      </c>
      <c r="B66" s="76">
        <v>1.7372685185185185E-2</v>
      </c>
      <c r="C66" s="76">
        <v>1.909722222222222E-2</v>
      </c>
      <c r="D66" s="71" t="s">
        <v>124</v>
      </c>
    </row>
    <row r="67" spans="1:4" x14ac:dyDescent="0.35">
      <c r="A67" s="71" t="s">
        <v>121</v>
      </c>
      <c r="B67" s="76">
        <v>1.9108796296296297E-2</v>
      </c>
      <c r="C67" s="76">
        <v>2.0833333333333332E-2</v>
      </c>
      <c r="D67" s="71" t="s">
        <v>31</v>
      </c>
    </row>
    <row r="68" spans="1:4" x14ac:dyDescent="0.35">
      <c r="A68" s="71" t="s">
        <v>102</v>
      </c>
      <c r="B68" s="76">
        <v>0</v>
      </c>
      <c r="C68" s="76">
        <v>1.736111111111111E-3</v>
      </c>
      <c r="D68" s="71" t="s">
        <v>102</v>
      </c>
    </row>
    <row r="69" spans="1:4" x14ac:dyDescent="0.35">
      <c r="A69" s="71" t="s">
        <v>102</v>
      </c>
      <c r="B69" s="76">
        <v>1.7476851851851852E-3</v>
      </c>
      <c r="C69" s="76">
        <v>3.472222222222222E-3</v>
      </c>
      <c r="D69" s="71" t="s">
        <v>67</v>
      </c>
    </row>
    <row r="70" spans="1:4" x14ac:dyDescent="0.35">
      <c r="A70" s="71" t="s">
        <v>102</v>
      </c>
      <c r="B70" s="76">
        <v>3.4837962962962965E-3</v>
      </c>
      <c r="C70" s="76">
        <v>5.208333333333333E-3</v>
      </c>
      <c r="D70" s="71" t="s">
        <v>69</v>
      </c>
    </row>
    <row r="71" spans="1:4" x14ac:dyDescent="0.35">
      <c r="A71" s="71" t="s">
        <v>102</v>
      </c>
      <c r="B71" s="76">
        <v>5.2199074074074075E-3</v>
      </c>
      <c r="C71" s="76">
        <v>6.9444444444444449E-3</v>
      </c>
      <c r="D71" s="71" t="s">
        <v>77</v>
      </c>
    </row>
    <row r="72" spans="1:4" x14ac:dyDescent="0.35">
      <c r="A72" s="71" t="s">
        <v>102</v>
      </c>
      <c r="B72" s="76">
        <v>6.9560185185185185E-3</v>
      </c>
      <c r="C72" s="76">
        <v>8.6805555555555559E-3</v>
      </c>
      <c r="D72" s="71" t="s">
        <v>84</v>
      </c>
    </row>
    <row r="73" spans="1:4" x14ac:dyDescent="0.35">
      <c r="A73" s="71" t="s">
        <v>102</v>
      </c>
      <c r="B73" s="76">
        <v>8.6921296296296295E-3</v>
      </c>
      <c r="C73" s="76">
        <v>1.0416666666666666E-2</v>
      </c>
      <c r="D73" s="71" t="s">
        <v>122</v>
      </c>
    </row>
    <row r="74" spans="1:4" x14ac:dyDescent="0.35">
      <c r="A74" s="71" t="s">
        <v>102</v>
      </c>
      <c r="B74" s="76">
        <v>1.0428240740740741E-2</v>
      </c>
      <c r="C74" s="76">
        <v>1.2152777777777776E-2</v>
      </c>
      <c r="D74" s="71" t="s">
        <v>82</v>
      </c>
    </row>
    <row r="75" spans="1:4" x14ac:dyDescent="0.35">
      <c r="A75" s="71" t="s">
        <v>102</v>
      </c>
      <c r="B75" s="76">
        <v>1.2164351851851852E-2</v>
      </c>
      <c r="C75" s="76">
        <v>1.3888888888888886E-2</v>
      </c>
      <c r="D75" s="71" t="s">
        <v>142</v>
      </c>
    </row>
    <row r="76" spans="1:4" x14ac:dyDescent="0.35">
      <c r="A76" s="71" t="s">
        <v>102</v>
      </c>
      <c r="B76" s="76">
        <v>1.3900462962962963E-2</v>
      </c>
      <c r="C76" s="76">
        <v>1.5624999999999997E-2</v>
      </c>
      <c r="D76" s="71" t="s">
        <v>79</v>
      </c>
    </row>
    <row r="77" spans="1:4" x14ac:dyDescent="0.35">
      <c r="A77" s="71" t="s">
        <v>102</v>
      </c>
      <c r="B77" s="76">
        <v>1.5636574074074074E-2</v>
      </c>
      <c r="C77" s="76">
        <v>1.7361111111111108E-2</v>
      </c>
      <c r="D77" s="71" t="s">
        <v>124</v>
      </c>
    </row>
    <row r="78" spans="1:4" x14ac:dyDescent="0.35">
      <c r="A78" s="71" t="s">
        <v>102</v>
      </c>
      <c r="B78" s="76">
        <v>1.7372685185185185E-2</v>
      </c>
      <c r="C78" s="76">
        <v>1.909722222222222E-2</v>
      </c>
      <c r="D78" s="71" t="s">
        <v>31</v>
      </c>
    </row>
    <row r="79" spans="1:4" x14ac:dyDescent="0.35">
      <c r="A79" s="71" t="s">
        <v>102</v>
      </c>
      <c r="B79" s="76">
        <v>1.9108796296296297E-2</v>
      </c>
      <c r="C79" s="76">
        <v>2.0833333333333332E-2</v>
      </c>
      <c r="D79" s="71" t="s">
        <v>121</v>
      </c>
    </row>
    <row r="80" spans="1:4" x14ac:dyDescent="0.35">
      <c r="A80" s="71" t="s">
        <v>67</v>
      </c>
      <c r="B80" s="76">
        <v>0</v>
      </c>
      <c r="C80" s="76">
        <v>1.736111111111111E-3</v>
      </c>
      <c r="D80" s="71" t="s">
        <v>67</v>
      </c>
    </row>
    <row r="81" spans="1:4" x14ac:dyDescent="0.35">
      <c r="A81" s="71" t="s">
        <v>67</v>
      </c>
      <c r="B81" s="76">
        <v>1.7476851851851852E-3</v>
      </c>
      <c r="C81" s="76">
        <v>3.472222222222222E-3</v>
      </c>
      <c r="D81" s="71" t="s">
        <v>69</v>
      </c>
    </row>
    <row r="82" spans="1:4" x14ac:dyDescent="0.35">
      <c r="A82" s="71" t="s">
        <v>67</v>
      </c>
      <c r="B82" s="76">
        <v>3.4837962962962965E-3</v>
      </c>
      <c r="C82" s="76">
        <v>5.208333333333333E-3</v>
      </c>
      <c r="D82" s="71" t="s">
        <v>77</v>
      </c>
    </row>
    <row r="83" spans="1:4" x14ac:dyDescent="0.35">
      <c r="A83" s="71" t="s">
        <v>67</v>
      </c>
      <c r="B83" s="76">
        <v>5.2199074074074075E-3</v>
      </c>
      <c r="C83" s="76">
        <v>6.9444444444444449E-3</v>
      </c>
      <c r="D83" s="71" t="s">
        <v>84</v>
      </c>
    </row>
    <row r="84" spans="1:4" x14ac:dyDescent="0.35">
      <c r="A84" s="71" t="s">
        <v>67</v>
      </c>
      <c r="B84" s="76">
        <v>6.9560185185185185E-3</v>
      </c>
      <c r="C84" s="76">
        <v>8.6805555555555559E-3</v>
      </c>
      <c r="D84" s="71" t="s">
        <v>122</v>
      </c>
    </row>
    <row r="85" spans="1:4" x14ac:dyDescent="0.35">
      <c r="A85" s="71" t="s">
        <v>67</v>
      </c>
      <c r="B85" s="76">
        <v>8.6921296296296295E-3</v>
      </c>
      <c r="C85" s="76">
        <v>1.0416666666666666E-2</v>
      </c>
      <c r="D85" s="71" t="s">
        <v>82</v>
      </c>
    </row>
    <row r="86" spans="1:4" x14ac:dyDescent="0.35">
      <c r="A86" s="71" t="s">
        <v>67</v>
      </c>
      <c r="B86" s="76">
        <v>1.0428240740740741E-2</v>
      </c>
      <c r="C86" s="76">
        <v>1.2152777777777776E-2</v>
      </c>
      <c r="D86" s="71" t="s">
        <v>142</v>
      </c>
    </row>
    <row r="87" spans="1:4" x14ac:dyDescent="0.35">
      <c r="A87" s="71" t="s">
        <v>67</v>
      </c>
      <c r="B87" s="76">
        <v>1.2164351851851852E-2</v>
      </c>
      <c r="C87" s="76">
        <v>1.3888888888888886E-2</v>
      </c>
      <c r="D87" s="71" t="s">
        <v>79</v>
      </c>
    </row>
    <row r="88" spans="1:4" x14ac:dyDescent="0.35">
      <c r="A88" s="71" t="s">
        <v>67</v>
      </c>
      <c r="B88" s="76">
        <v>1.3900462962962963E-2</v>
      </c>
      <c r="C88" s="76">
        <v>1.5624999999999997E-2</v>
      </c>
      <c r="D88" s="71" t="s">
        <v>124</v>
      </c>
    </row>
    <row r="89" spans="1:4" x14ac:dyDescent="0.35">
      <c r="A89" s="71" t="s">
        <v>67</v>
      </c>
      <c r="B89" s="76">
        <v>1.5636574074074074E-2</v>
      </c>
      <c r="C89" s="76">
        <v>1.7361111111111108E-2</v>
      </c>
      <c r="D89" s="71" t="s">
        <v>31</v>
      </c>
    </row>
    <row r="90" spans="1:4" x14ac:dyDescent="0.35">
      <c r="A90" s="71" t="s">
        <v>67</v>
      </c>
      <c r="B90" s="76">
        <v>1.7372685185185185E-2</v>
      </c>
      <c r="C90" s="76">
        <v>1.909722222222222E-2</v>
      </c>
      <c r="D90" s="71" t="s">
        <v>121</v>
      </c>
    </row>
    <row r="91" spans="1:4" x14ac:dyDescent="0.35">
      <c r="A91" s="71" t="s">
        <v>67</v>
      </c>
      <c r="B91" s="76">
        <v>1.9108796296296297E-2</v>
      </c>
      <c r="C91" s="76">
        <v>2.0833333333333332E-2</v>
      </c>
      <c r="D91" s="71" t="s">
        <v>102</v>
      </c>
    </row>
    <row r="92" spans="1:4" x14ac:dyDescent="0.35">
      <c r="A92" s="71" t="s">
        <v>69</v>
      </c>
      <c r="B92" s="76">
        <v>0</v>
      </c>
      <c r="C92" s="76">
        <v>1.736111111111111E-3</v>
      </c>
      <c r="D92" s="71" t="s">
        <v>69</v>
      </c>
    </row>
    <row r="93" spans="1:4" x14ac:dyDescent="0.35">
      <c r="A93" s="71" t="s">
        <v>69</v>
      </c>
      <c r="B93" s="76">
        <v>1.7476851851851852E-3</v>
      </c>
      <c r="C93" s="76">
        <v>3.472222222222222E-3</v>
      </c>
      <c r="D93" s="71" t="s">
        <v>77</v>
      </c>
    </row>
    <row r="94" spans="1:4" x14ac:dyDescent="0.35">
      <c r="A94" s="71" t="s">
        <v>69</v>
      </c>
      <c r="B94" s="76">
        <v>3.4837962962962965E-3</v>
      </c>
      <c r="C94" s="76">
        <v>5.208333333333333E-3</v>
      </c>
      <c r="D94" s="71" t="s">
        <v>84</v>
      </c>
    </row>
    <row r="95" spans="1:4" x14ac:dyDescent="0.35">
      <c r="A95" s="71" t="s">
        <v>69</v>
      </c>
      <c r="B95" s="76">
        <v>5.2199074074074075E-3</v>
      </c>
      <c r="C95" s="76">
        <v>6.9444444444444449E-3</v>
      </c>
      <c r="D95" s="71" t="s">
        <v>122</v>
      </c>
    </row>
    <row r="96" spans="1:4" x14ac:dyDescent="0.35">
      <c r="A96" s="71" t="s">
        <v>69</v>
      </c>
      <c r="B96" s="76">
        <v>6.9560185185185185E-3</v>
      </c>
      <c r="C96" s="76">
        <v>8.6805555555555559E-3</v>
      </c>
      <c r="D96" s="71" t="s">
        <v>82</v>
      </c>
    </row>
    <row r="97" spans="1:4" x14ac:dyDescent="0.35">
      <c r="A97" s="71" t="s">
        <v>69</v>
      </c>
      <c r="B97" s="76">
        <v>8.6921296296296295E-3</v>
      </c>
      <c r="C97" s="76">
        <v>1.0416666666666666E-2</v>
      </c>
      <c r="D97" s="71" t="s">
        <v>142</v>
      </c>
    </row>
    <row r="98" spans="1:4" x14ac:dyDescent="0.35">
      <c r="A98" s="71" t="s">
        <v>69</v>
      </c>
      <c r="B98" s="76">
        <v>1.0428240740740741E-2</v>
      </c>
      <c r="C98" s="76">
        <v>1.2152777777777776E-2</v>
      </c>
      <c r="D98" s="71" t="s">
        <v>79</v>
      </c>
    </row>
    <row r="99" spans="1:4" x14ac:dyDescent="0.35">
      <c r="A99" s="71" t="s">
        <v>69</v>
      </c>
      <c r="B99" s="76">
        <v>1.2164351851851852E-2</v>
      </c>
      <c r="C99" s="76">
        <v>1.3888888888888886E-2</v>
      </c>
      <c r="D99" s="71" t="s">
        <v>124</v>
      </c>
    </row>
    <row r="100" spans="1:4" x14ac:dyDescent="0.35">
      <c r="A100" s="71" t="s">
        <v>69</v>
      </c>
      <c r="B100" s="76">
        <v>1.3900462962962963E-2</v>
      </c>
      <c r="C100" s="76">
        <v>1.5624999999999997E-2</v>
      </c>
      <c r="D100" s="71" t="s">
        <v>31</v>
      </c>
    </row>
    <row r="101" spans="1:4" x14ac:dyDescent="0.35">
      <c r="A101" s="71" t="s">
        <v>69</v>
      </c>
      <c r="B101" s="76">
        <v>1.5636574074074074E-2</v>
      </c>
      <c r="C101" s="76">
        <v>1.7361111111111108E-2</v>
      </c>
      <c r="D101" s="71" t="s">
        <v>121</v>
      </c>
    </row>
    <row r="102" spans="1:4" x14ac:dyDescent="0.35">
      <c r="A102" s="71" t="s">
        <v>69</v>
      </c>
      <c r="B102" s="76">
        <v>1.7372685185185185E-2</v>
      </c>
      <c r="C102" s="76">
        <v>1.909722222222222E-2</v>
      </c>
      <c r="D102" s="71" t="s">
        <v>102</v>
      </c>
    </row>
    <row r="103" spans="1:4" x14ac:dyDescent="0.35">
      <c r="A103" s="71" t="s">
        <v>69</v>
      </c>
      <c r="B103" s="76">
        <v>1.9108796296296297E-2</v>
      </c>
      <c r="C103" s="76">
        <v>2.0833333333333332E-2</v>
      </c>
      <c r="D103" s="71" t="s">
        <v>67</v>
      </c>
    </row>
    <row r="104" spans="1:4" x14ac:dyDescent="0.35">
      <c r="A104" s="71" t="s">
        <v>77</v>
      </c>
      <c r="B104" s="76">
        <v>0</v>
      </c>
      <c r="C104" s="76">
        <v>1.736111111111111E-3</v>
      </c>
      <c r="D104" s="71" t="s">
        <v>77</v>
      </c>
    </row>
    <row r="105" spans="1:4" x14ac:dyDescent="0.35">
      <c r="A105" s="71" t="s">
        <v>77</v>
      </c>
      <c r="B105" s="76">
        <v>1.7476851851851852E-3</v>
      </c>
      <c r="C105" s="76">
        <v>3.472222222222222E-3</v>
      </c>
      <c r="D105" s="71" t="s">
        <v>84</v>
      </c>
    </row>
    <row r="106" spans="1:4" x14ac:dyDescent="0.35">
      <c r="A106" s="71" t="s">
        <v>77</v>
      </c>
      <c r="B106" s="76">
        <v>3.4837962962962965E-3</v>
      </c>
      <c r="C106" s="76">
        <v>5.208333333333333E-3</v>
      </c>
      <c r="D106" s="71" t="s">
        <v>122</v>
      </c>
    </row>
    <row r="107" spans="1:4" x14ac:dyDescent="0.35">
      <c r="A107" s="71" t="s">
        <v>77</v>
      </c>
      <c r="B107" s="76">
        <v>5.2199074074074075E-3</v>
      </c>
      <c r="C107" s="76">
        <v>6.9444444444444449E-3</v>
      </c>
      <c r="D107" s="71" t="s">
        <v>82</v>
      </c>
    </row>
    <row r="108" spans="1:4" x14ac:dyDescent="0.35">
      <c r="A108" s="71" t="s">
        <v>77</v>
      </c>
      <c r="B108" s="76">
        <v>6.9560185185185185E-3</v>
      </c>
      <c r="C108" s="76">
        <v>8.6805555555555559E-3</v>
      </c>
      <c r="D108" s="71" t="s">
        <v>142</v>
      </c>
    </row>
    <row r="109" spans="1:4" x14ac:dyDescent="0.35">
      <c r="A109" s="71" t="s">
        <v>77</v>
      </c>
      <c r="B109" s="76">
        <v>8.6921296296296295E-3</v>
      </c>
      <c r="C109" s="76">
        <v>1.0416666666666666E-2</v>
      </c>
      <c r="D109" s="71" t="s">
        <v>79</v>
      </c>
    </row>
    <row r="110" spans="1:4" x14ac:dyDescent="0.35">
      <c r="A110" s="71" t="s">
        <v>77</v>
      </c>
      <c r="B110" s="76">
        <v>1.0428240740740741E-2</v>
      </c>
      <c r="C110" s="76">
        <v>1.2152777777777776E-2</v>
      </c>
      <c r="D110" s="71" t="s">
        <v>124</v>
      </c>
    </row>
    <row r="111" spans="1:4" x14ac:dyDescent="0.35">
      <c r="A111" s="71" t="s">
        <v>77</v>
      </c>
      <c r="B111" s="76">
        <v>1.2164351851851852E-2</v>
      </c>
      <c r="C111" s="76">
        <v>1.3888888888888886E-2</v>
      </c>
      <c r="D111" s="71" t="s">
        <v>31</v>
      </c>
    </row>
    <row r="112" spans="1:4" x14ac:dyDescent="0.35">
      <c r="A112" s="71" t="s">
        <v>77</v>
      </c>
      <c r="B112" s="76">
        <v>1.3900462962962963E-2</v>
      </c>
      <c r="C112" s="76">
        <v>1.5624999999999997E-2</v>
      </c>
      <c r="D112" s="71" t="s">
        <v>121</v>
      </c>
    </row>
    <row r="113" spans="1:4" x14ac:dyDescent="0.35">
      <c r="A113" s="71" t="s">
        <v>77</v>
      </c>
      <c r="B113" s="76">
        <v>1.5636574074074074E-2</v>
      </c>
      <c r="C113" s="76">
        <v>1.7361111111111108E-2</v>
      </c>
      <c r="D113" s="71" t="s">
        <v>102</v>
      </c>
    </row>
    <row r="114" spans="1:4" x14ac:dyDescent="0.35">
      <c r="A114" s="71" t="s">
        <v>77</v>
      </c>
      <c r="B114" s="76">
        <v>1.7372685185185185E-2</v>
      </c>
      <c r="C114" s="76">
        <v>1.909722222222222E-2</v>
      </c>
      <c r="D114" s="71" t="s">
        <v>67</v>
      </c>
    </row>
    <row r="115" spans="1:4" x14ac:dyDescent="0.35">
      <c r="A115" s="71" t="s">
        <v>77</v>
      </c>
      <c r="B115" s="76">
        <v>1.9108796296296297E-2</v>
      </c>
      <c r="C115" s="76">
        <v>2.0833333333333332E-2</v>
      </c>
      <c r="D115" s="71" t="s">
        <v>69</v>
      </c>
    </row>
    <row r="116" spans="1:4" x14ac:dyDescent="0.35">
      <c r="A116" s="71" t="s">
        <v>84</v>
      </c>
      <c r="B116" s="76">
        <v>0</v>
      </c>
      <c r="C116" s="76">
        <v>1.736111111111111E-3</v>
      </c>
      <c r="D116" s="71" t="s">
        <v>84</v>
      </c>
    </row>
    <row r="117" spans="1:4" x14ac:dyDescent="0.35">
      <c r="A117" s="71" t="s">
        <v>84</v>
      </c>
      <c r="B117" s="76">
        <v>1.7476851851851852E-3</v>
      </c>
      <c r="C117" s="76">
        <v>3.472222222222222E-3</v>
      </c>
      <c r="D117" s="71" t="s">
        <v>122</v>
      </c>
    </row>
    <row r="118" spans="1:4" x14ac:dyDescent="0.35">
      <c r="A118" s="71" t="s">
        <v>84</v>
      </c>
      <c r="B118" s="76">
        <v>3.4837962962962965E-3</v>
      </c>
      <c r="C118" s="76">
        <v>5.208333333333333E-3</v>
      </c>
      <c r="D118" s="71" t="s">
        <v>82</v>
      </c>
    </row>
    <row r="119" spans="1:4" x14ac:dyDescent="0.35">
      <c r="A119" s="71" t="s">
        <v>84</v>
      </c>
      <c r="B119" s="76">
        <v>5.2199074074074075E-3</v>
      </c>
      <c r="C119" s="76">
        <v>6.9444444444444449E-3</v>
      </c>
      <c r="D119" s="71" t="s">
        <v>142</v>
      </c>
    </row>
    <row r="120" spans="1:4" x14ac:dyDescent="0.35">
      <c r="A120" s="71" t="s">
        <v>84</v>
      </c>
      <c r="B120" s="76">
        <v>6.9560185185185185E-3</v>
      </c>
      <c r="C120" s="76">
        <v>8.6805555555555559E-3</v>
      </c>
      <c r="D120" s="71" t="s">
        <v>79</v>
      </c>
    </row>
    <row r="121" spans="1:4" x14ac:dyDescent="0.35">
      <c r="A121" s="71" t="s">
        <v>84</v>
      </c>
      <c r="B121" s="76">
        <v>8.6921296296296295E-3</v>
      </c>
      <c r="C121" s="76">
        <v>1.0416666666666666E-2</v>
      </c>
      <c r="D121" s="71" t="s">
        <v>124</v>
      </c>
    </row>
    <row r="122" spans="1:4" x14ac:dyDescent="0.35">
      <c r="A122" s="71" t="s">
        <v>84</v>
      </c>
      <c r="B122" s="76">
        <v>1.0428240740740741E-2</v>
      </c>
      <c r="C122" s="76">
        <v>1.2152777777777776E-2</v>
      </c>
      <c r="D122" s="71" t="s">
        <v>31</v>
      </c>
    </row>
    <row r="123" spans="1:4" x14ac:dyDescent="0.35">
      <c r="A123" s="71" t="s">
        <v>84</v>
      </c>
      <c r="B123" s="76">
        <v>1.2164351851851852E-2</v>
      </c>
      <c r="C123" s="76">
        <v>1.3888888888888886E-2</v>
      </c>
      <c r="D123" s="71" t="s">
        <v>121</v>
      </c>
    </row>
    <row r="124" spans="1:4" x14ac:dyDescent="0.35">
      <c r="A124" s="71" t="s">
        <v>84</v>
      </c>
      <c r="B124" s="76">
        <v>1.3900462962962963E-2</v>
      </c>
      <c r="C124" s="76">
        <v>1.5624999999999997E-2</v>
      </c>
      <c r="D124" s="71" t="s">
        <v>102</v>
      </c>
    </row>
    <row r="125" spans="1:4" x14ac:dyDescent="0.35">
      <c r="A125" s="71" t="s">
        <v>84</v>
      </c>
      <c r="B125" s="76">
        <v>1.5636574074074074E-2</v>
      </c>
      <c r="C125" s="76">
        <v>1.7361111111111108E-2</v>
      </c>
      <c r="D125" s="71" t="s">
        <v>67</v>
      </c>
    </row>
    <row r="126" spans="1:4" x14ac:dyDescent="0.35">
      <c r="A126" s="71" t="s">
        <v>84</v>
      </c>
      <c r="B126" s="76">
        <v>1.7372685185185185E-2</v>
      </c>
      <c r="C126" s="76">
        <v>1.909722222222222E-2</v>
      </c>
      <c r="D126" s="71" t="s">
        <v>69</v>
      </c>
    </row>
    <row r="127" spans="1:4" x14ac:dyDescent="0.35">
      <c r="A127" s="71" t="s">
        <v>84</v>
      </c>
      <c r="B127" s="76">
        <v>1.9108796296296297E-2</v>
      </c>
      <c r="C127" s="76">
        <v>2.0833333333333332E-2</v>
      </c>
      <c r="D127" s="71" t="s">
        <v>77</v>
      </c>
    </row>
    <row r="128" spans="1:4" x14ac:dyDescent="0.35">
      <c r="A128" s="71" t="s">
        <v>122</v>
      </c>
      <c r="B128" s="76">
        <v>0</v>
      </c>
      <c r="C128" s="76">
        <v>1.736111111111111E-3</v>
      </c>
      <c r="D128" s="71" t="s">
        <v>122</v>
      </c>
    </row>
    <row r="129" spans="1:4" x14ac:dyDescent="0.35">
      <c r="A129" s="71" t="s">
        <v>122</v>
      </c>
      <c r="B129" s="76">
        <v>1.7476851851851852E-3</v>
      </c>
      <c r="C129" s="76">
        <v>3.472222222222222E-3</v>
      </c>
      <c r="D129" s="71" t="s">
        <v>82</v>
      </c>
    </row>
    <row r="130" spans="1:4" x14ac:dyDescent="0.35">
      <c r="A130" s="71" t="s">
        <v>122</v>
      </c>
      <c r="B130" s="76">
        <v>3.4837962962962965E-3</v>
      </c>
      <c r="C130" s="76">
        <v>5.208333333333333E-3</v>
      </c>
      <c r="D130" s="71" t="s">
        <v>142</v>
      </c>
    </row>
    <row r="131" spans="1:4" x14ac:dyDescent="0.35">
      <c r="A131" s="71" t="s">
        <v>122</v>
      </c>
      <c r="B131" s="76">
        <v>5.2199074074074075E-3</v>
      </c>
      <c r="C131" s="76">
        <v>6.9444444444444449E-3</v>
      </c>
      <c r="D131" s="71" t="s">
        <v>79</v>
      </c>
    </row>
    <row r="132" spans="1:4" x14ac:dyDescent="0.35">
      <c r="A132" s="71" t="s">
        <v>122</v>
      </c>
      <c r="B132" s="76">
        <v>6.9560185185185185E-3</v>
      </c>
      <c r="C132" s="76">
        <v>8.6805555555555559E-3</v>
      </c>
      <c r="D132" s="71" t="s">
        <v>124</v>
      </c>
    </row>
    <row r="133" spans="1:4" x14ac:dyDescent="0.35">
      <c r="A133" s="71" t="s">
        <v>122</v>
      </c>
      <c r="B133" s="76">
        <v>8.6921296296296295E-3</v>
      </c>
      <c r="C133" s="76">
        <v>1.0416666666666666E-2</v>
      </c>
      <c r="D133" s="71" t="s">
        <v>31</v>
      </c>
    </row>
    <row r="134" spans="1:4" x14ac:dyDescent="0.35">
      <c r="A134" s="71" t="s">
        <v>122</v>
      </c>
      <c r="B134" s="76">
        <v>1.0428240740740741E-2</v>
      </c>
      <c r="C134" s="76">
        <v>1.2152777777777776E-2</v>
      </c>
      <c r="D134" s="71" t="s">
        <v>121</v>
      </c>
    </row>
    <row r="135" spans="1:4" x14ac:dyDescent="0.35">
      <c r="A135" s="71" t="s">
        <v>122</v>
      </c>
      <c r="B135" s="76">
        <v>1.2164351851851852E-2</v>
      </c>
      <c r="C135" s="76">
        <v>1.3888888888888886E-2</v>
      </c>
      <c r="D135" s="71" t="s">
        <v>102</v>
      </c>
    </row>
    <row r="136" spans="1:4" x14ac:dyDescent="0.35">
      <c r="A136" s="71" t="s">
        <v>122</v>
      </c>
      <c r="B136" s="76">
        <v>1.3900462962962963E-2</v>
      </c>
      <c r="C136" s="76">
        <v>1.5624999999999997E-2</v>
      </c>
      <c r="D136" s="71" t="s">
        <v>67</v>
      </c>
    </row>
    <row r="137" spans="1:4" x14ac:dyDescent="0.35">
      <c r="A137" s="71" t="s">
        <v>122</v>
      </c>
      <c r="B137" s="76">
        <v>1.5636574074074074E-2</v>
      </c>
      <c r="C137" s="76">
        <v>1.7361111111111108E-2</v>
      </c>
      <c r="D137" s="71" t="s">
        <v>69</v>
      </c>
    </row>
    <row r="138" spans="1:4" x14ac:dyDescent="0.35">
      <c r="A138" s="71" t="s">
        <v>122</v>
      </c>
      <c r="B138" s="76">
        <v>1.7372685185185185E-2</v>
      </c>
      <c r="C138" s="76">
        <v>1.909722222222222E-2</v>
      </c>
      <c r="D138" s="71" t="s">
        <v>77</v>
      </c>
    </row>
    <row r="139" spans="1:4" x14ac:dyDescent="0.35">
      <c r="A139" s="71" t="s">
        <v>122</v>
      </c>
      <c r="B139" s="76">
        <v>1.9108796296296297E-2</v>
      </c>
      <c r="C139" s="76">
        <v>2.0833333333333332E-2</v>
      </c>
      <c r="D139" s="71" t="s">
        <v>84</v>
      </c>
    </row>
    <row r="140" spans="1:4" x14ac:dyDescent="0.35">
      <c r="A140" s="71" t="s">
        <v>82</v>
      </c>
      <c r="B140" s="76">
        <v>0</v>
      </c>
      <c r="C140" s="76">
        <v>1.736111111111111E-3</v>
      </c>
      <c r="D140" s="71" t="s">
        <v>82</v>
      </c>
    </row>
    <row r="141" spans="1:4" x14ac:dyDescent="0.35">
      <c r="A141" s="71" t="s">
        <v>82</v>
      </c>
      <c r="B141" s="76">
        <v>1.7476851851851852E-3</v>
      </c>
      <c r="C141" s="76">
        <v>3.472222222222222E-3</v>
      </c>
      <c r="D141" s="71" t="s">
        <v>142</v>
      </c>
    </row>
    <row r="142" spans="1:4" x14ac:dyDescent="0.35">
      <c r="A142" s="71" t="s">
        <v>82</v>
      </c>
      <c r="B142" s="76">
        <v>3.4837962962962965E-3</v>
      </c>
      <c r="C142" s="76">
        <v>5.208333333333333E-3</v>
      </c>
      <c r="D142" s="71" t="s">
        <v>79</v>
      </c>
    </row>
    <row r="143" spans="1:4" x14ac:dyDescent="0.35">
      <c r="A143" s="71" t="s">
        <v>82</v>
      </c>
      <c r="B143" s="76">
        <v>5.2199074074074075E-3</v>
      </c>
      <c r="C143" s="76">
        <v>6.9444444444444449E-3</v>
      </c>
      <c r="D143" s="71" t="s">
        <v>124</v>
      </c>
    </row>
    <row r="144" spans="1:4" x14ac:dyDescent="0.35">
      <c r="A144" s="71" t="s">
        <v>82</v>
      </c>
      <c r="B144" s="76">
        <v>6.9560185185185185E-3</v>
      </c>
      <c r="C144" s="76">
        <v>8.6805555555555559E-3</v>
      </c>
      <c r="D144" s="71" t="s">
        <v>31</v>
      </c>
    </row>
    <row r="145" spans="1:4" x14ac:dyDescent="0.35">
      <c r="A145" s="71" t="s">
        <v>82</v>
      </c>
      <c r="B145" s="76">
        <v>8.6921296296296295E-3</v>
      </c>
      <c r="C145" s="76">
        <v>1.0416666666666666E-2</v>
      </c>
      <c r="D145" s="71" t="s">
        <v>121</v>
      </c>
    </row>
    <row r="146" spans="1:4" x14ac:dyDescent="0.35">
      <c r="A146" s="71" t="s">
        <v>82</v>
      </c>
      <c r="B146" s="76">
        <v>1.0428240740740741E-2</v>
      </c>
      <c r="C146" s="76">
        <v>1.2152777777777776E-2</v>
      </c>
      <c r="D146" s="71" t="s">
        <v>102</v>
      </c>
    </row>
    <row r="147" spans="1:4" x14ac:dyDescent="0.35">
      <c r="A147" s="71" t="s">
        <v>82</v>
      </c>
      <c r="B147" s="76">
        <v>1.2164351851851852E-2</v>
      </c>
      <c r="C147" s="76">
        <v>1.3888888888888886E-2</v>
      </c>
      <c r="D147" s="71" t="s">
        <v>67</v>
      </c>
    </row>
    <row r="148" spans="1:4" x14ac:dyDescent="0.35">
      <c r="A148" s="71" t="s">
        <v>82</v>
      </c>
      <c r="B148" s="76">
        <v>1.3900462962962963E-2</v>
      </c>
      <c r="C148" s="76">
        <v>1.5624999999999997E-2</v>
      </c>
      <c r="D148" s="71" t="s">
        <v>69</v>
      </c>
    </row>
    <row r="149" spans="1:4" x14ac:dyDescent="0.35">
      <c r="A149" s="71" t="s">
        <v>82</v>
      </c>
      <c r="B149" s="76">
        <v>1.5636574074074074E-2</v>
      </c>
      <c r="C149" s="76">
        <v>1.7361111111111108E-2</v>
      </c>
      <c r="D149" s="71" t="s">
        <v>77</v>
      </c>
    </row>
    <row r="150" spans="1:4" x14ac:dyDescent="0.35">
      <c r="A150" s="71" t="s">
        <v>82</v>
      </c>
      <c r="B150" s="76">
        <v>1.7372685185185185E-2</v>
      </c>
      <c r="C150" s="76">
        <v>1.909722222222222E-2</v>
      </c>
      <c r="D150" s="71" t="s">
        <v>84</v>
      </c>
    </row>
    <row r="151" spans="1:4" x14ac:dyDescent="0.35">
      <c r="A151" s="71" t="s">
        <v>82</v>
      </c>
      <c r="B151" s="76">
        <v>1.9108796296296297E-2</v>
      </c>
      <c r="C151" s="76">
        <v>2.0833333333333332E-2</v>
      </c>
      <c r="D151" s="71" t="s">
        <v>122</v>
      </c>
    </row>
    <row r="152" spans="1:4" x14ac:dyDescent="0.35">
      <c r="A152" s="71" t="s">
        <v>142</v>
      </c>
      <c r="B152" s="76">
        <v>0</v>
      </c>
      <c r="C152" s="76">
        <v>1.736111111111111E-3</v>
      </c>
      <c r="D152" s="71" t="s">
        <v>142</v>
      </c>
    </row>
    <row r="153" spans="1:4" x14ac:dyDescent="0.35">
      <c r="A153" s="71" t="s">
        <v>142</v>
      </c>
      <c r="B153" s="76">
        <v>1.7476851851851852E-3</v>
      </c>
      <c r="C153" s="76">
        <v>3.472222222222222E-3</v>
      </c>
      <c r="D153" s="71" t="s">
        <v>79</v>
      </c>
    </row>
    <row r="154" spans="1:4" x14ac:dyDescent="0.35">
      <c r="A154" s="71" t="s">
        <v>142</v>
      </c>
      <c r="B154" s="76">
        <v>3.4837962962962965E-3</v>
      </c>
      <c r="C154" s="76">
        <v>5.208333333333333E-3</v>
      </c>
      <c r="D154" s="71" t="s">
        <v>124</v>
      </c>
    </row>
    <row r="155" spans="1:4" x14ac:dyDescent="0.35">
      <c r="A155" s="71" t="s">
        <v>142</v>
      </c>
      <c r="B155" s="76">
        <v>5.2199074074074075E-3</v>
      </c>
      <c r="C155" s="76">
        <v>6.9444444444444449E-3</v>
      </c>
      <c r="D155" s="71" t="s">
        <v>31</v>
      </c>
    </row>
    <row r="156" spans="1:4" x14ac:dyDescent="0.35">
      <c r="A156" s="71" t="s">
        <v>142</v>
      </c>
      <c r="B156" s="76">
        <v>6.9560185185185185E-3</v>
      </c>
      <c r="C156" s="76">
        <v>8.6805555555555559E-3</v>
      </c>
      <c r="D156" s="71" t="s">
        <v>121</v>
      </c>
    </row>
    <row r="157" spans="1:4" x14ac:dyDescent="0.35">
      <c r="A157" s="71" t="s">
        <v>142</v>
      </c>
      <c r="B157" s="76">
        <v>8.6921296296296295E-3</v>
      </c>
      <c r="C157" s="76">
        <v>1.0416666666666666E-2</v>
      </c>
      <c r="D157" s="71" t="s">
        <v>102</v>
      </c>
    </row>
    <row r="158" spans="1:4" x14ac:dyDescent="0.35">
      <c r="A158" s="71" t="s">
        <v>142</v>
      </c>
      <c r="B158" s="76">
        <v>1.0428240740740741E-2</v>
      </c>
      <c r="C158" s="76">
        <v>1.2152777777777776E-2</v>
      </c>
      <c r="D158" s="71" t="s">
        <v>67</v>
      </c>
    </row>
    <row r="159" spans="1:4" x14ac:dyDescent="0.35">
      <c r="A159" s="71" t="s">
        <v>142</v>
      </c>
      <c r="B159" s="76">
        <v>1.2164351851851852E-2</v>
      </c>
      <c r="C159" s="76">
        <v>1.3888888888888886E-2</v>
      </c>
      <c r="D159" s="71" t="s">
        <v>69</v>
      </c>
    </row>
    <row r="160" spans="1:4" x14ac:dyDescent="0.35">
      <c r="A160" s="71" t="s">
        <v>142</v>
      </c>
      <c r="B160" s="76">
        <v>1.3900462962962963E-2</v>
      </c>
      <c r="C160" s="76">
        <v>1.5624999999999997E-2</v>
      </c>
      <c r="D160" s="71" t="s">
        <v>77</v>
      </c>
    </row>
    <row r="161" spans="1:4" x14ac:dyDescent="0.35">
      <c r="A161" s="71" t="s">
        <v>142</v>
      </c>
      <c r="B161" s="76">
        <v>1.5636574074074074E-2</v>
      </c>
      <c r="C161" s="76">
        <v>1.7361111111111108E-2</v>
      </c>
      <c r="D161" s="71" t="s">
        <v>84</v>
      </c>
    </row>
    <row r="162" spans="1:4" x14ac:dyDescent="0.35">
      <c r="A162" s="71" t="s">
        <v>142</v>
      </c>
      <c r="B162" s="76">
        <v>1.7372685185185185E-2</v>
      </c>
      <c r="C162" s="76">
        <v>1.909722222222222E-2</v>
      </c>
      <c r="D162" s="71" t="s">
        <v>122</v>
      </c>
    </row>
    <row r="163" spans="1:4" x14ac:dyDescent="0.35">
      <c r="A163" s="71" t="s">
        <v>142</v>
      </c>
      <c r="B163" s="76">
        <v>1.9108796296296297E-2</v>
      </c>
      <c r="C163" s="76">
        <v>2.0833333333333332E-2</v>
      </c>
      <c r="D163" s="71" t="s">
        <v>82</v>
      </c>
    </row>
    <row r="164" spans="1:4" x14ac:dyDescent="0.35">
      <c r="A164" s="71" t="s">
        <v>79</v>
      </c>
      <c r="B164" s="76">
        <v>0</v>
      </c>
      <c r="C164" s="76">
        <v>1.736111111111111E-3</v>
      </c>
      <c r="D164" s="71" t="s">
        <v>79</v>
      </c>
    </row>
    <row r="165" spans="1:4" x14ac:dyDescent="0.35">
      <c r="A165" s="71" t="s">
        <v>79</v>
      </c>
      <c r="B165" s="76">
        <v>1.7476851851851852E-3</v>
      </c>
      <c r="C165" s="76">
        <v>3.472222222222222E-3</v>
      </c>
      <c r="D165" s="71" t="s">
        <v>124</v>
      </c>
    </row>
    <row r="166" spans="1:4" x14ac:dyDescent="0.35">
      <c r="A166" s="71" t="s">
        <v>79</v>
      </c>
      <c r="B166" s="76">
        <v>3.4837962962962965E-3</v>
      </c>
      <c r="C166" s="76">
        <v>5.208333333333333E-3</v>
      </c>
      <c r="D166" s="71" t="s">
        <v>31</v>
      </c>
    </row>
    <row r="167" spans="1:4" x14ac:dyDescent="0.35">
      <c r="A167" s="71" t="s">
        <v>79</v>
      </c>
      <c r="B167" s="76">
        <v>5.2199074074074075E-3</v>
      </c>
      <c r="C167" s="76">
        <v>6.9444444444444449E-3</v>
      </c>
      <c r="D167" s="71" t="s">
        <v>121</v>
      </c>
    </row>
    <row r="168" spans="1:4" x14ac:dyDescent="0.35">
      <c r="A168" s="71" t="s">
        <v>79</v>
      </c>
      <c r="B168" s="76">
        <v>6.9560185185185185E-3</v>
      </c>
      <c r="C168" s="76">
        <v>8.6805555555555559E-3</v>
      </c>
      <c r="D168" s="71" t="s">
        <v>102</v>
      </c>
    </row>
    <row r="169" spans="1:4" x14ac:dyDescent="0.35">
      <c r="A169" s="71" t="s">
        <v>79</v>
      </c>
      <c r="B169" s="76">
        <v>8.6921296296296295E-3</v>
      </c>
      <c r="C169" s="76">
        <v>1.0416666666666666E-2</v>
      </c>
      <c r="D169" s="71" t="s">
        <v>67</v>
      </c>
    </row>
    <row r="170" spans="1:4" x14ac:dyDescent="0.35">
      <c r="A170" s="71" t="s">
        <v>79</v>
      </c>
      <c r="B170" s="76">
        <v>1.0428240740740741E-2</v>
      </c>
      <c r="C170" s="76">
        <v>1.2152777777777776E-2</v>
      </c>
      <c r="D170" s="71" t="s">
        <v>69</v>
      </c>
    </row>
    <row r="171" spans="1:4" x14ac:dyDescent="0.35">
      <c r="A171" s="71" t="s">
        <v>79</v>
      </c>
      <c r="B171" s="76">
        <v>1.2164351851851852E-2</v>
      </c>
      <c r="C171" s="76">
        <v>1.3888888888888886E-2</v>
      </c>
      <c r="D171" s="71" t="s">
        <v>77</v>
      </c>
    </row>
    <row r="172" spans="1:4" x14ac:dyDescent="0.35">
      <c r="A172" s="71" t="s">
        <v>79</v>
      </c>
      <c r="B172" s="76">
        <v>1.3900462962962963E-2</v>
      </c>
      <c r="C172" s="76">
        <v>1.5624999999999997E-2</v>
      </c>
      <c r="D172" s="71" t="s">
        <v>84</v>
      </c>
    </row>
    <row r="173" spans="1:4" x14ac:dyDescent="0.35">
      <c r="A173" s="71" t="s">
        <v>79</v>
      </c>
      <c r="B173" s="76">
        <v>1.5636574074074074E-2</v>
      </c>
      <c r="C173" s="76">
        <v>1.7361111111111108E-2</v>
      </c>
      <c r="D173" s="71" t="s">
        <v>122</v>
      </c>
    </row>
    <row r="174" spans="1:4" x14ac:dyDescent="0.35">
      <c r="A174" s="71" t="s">
        <v>79</v>
      </c>
      <c r="B174" s="76">
        <v>1.7372685185185185E-2</v>
      </c>
      <c r="C174" s="76">
        <v>1.909722222222222E-2</v>
      </c>
      <c r="D174" s="71" t="s">
        <v>82</v>
      </c>
    </row>
    <row r="175" spans="1:4" x14ac:dyDescent="0.35">
      <c r="A175" s="71" t="s">
        <v>79</v>
      </c>
      <c r="B175" s="76">
        <v>1.9108796296296297E-2</v>
      </c>
      <c r="C175" s="76">
        <v>2.0833333333333332E-2</v>
      </c>
      <c r="D175" s="71" t="s">
        <v>142</v>
      </c>
    </row>
    <row r="176" spans="1:4" x14ac:dyDescent="0.35">
      <c r="A176" s="71" t="s">
        <v>124</v>
      </c>
      <c r="B176" s="76">
        <v>0</v>
      </c>
      <c r="C176" s="76">
        <v>1.736111111111111E-3</v>
      </c>
      <c r="D176" s="71" t="s">
        <v>124</v>
      </c>
    </row>
    <row r="177" spans="1:4" x14ac:dyDescent="0.35">
      <c r="A177" s="71" t="s">
        <v>124</v>
      </c>
      <c r="B177" s="76">
        <v>1.7476851851851852E-3</v>
      </c>
      <c r="C177" s="76">
        <v>3.472222222222222E-3</v>
      </c>
      <c r="D177" s="71" t="s">
        <v>31</v>
      </c>
    </row>
    <row r="178" spans="1:4" x14ac:dyDescent="0.35">
      <c r="A178" s="71" t="s">
        <v>124</v>
      </c>
      <c r="B178" s="76">
        <v>3.4837962962962965E-3</v>
      </c>
      <c r="C178" s="76">
        <v>5.208333333333333E-3</v>
      </c>
      <c r="D178" s="71" t="s">
        <v>121</v>
      </c>
    </row>
    <row r="179" spans="1:4" x14ac:dyDescent="0.35">
      <c r="A179" s="71" t="s">
        <v>124</v>
      </c>
      <c r="B179" s="76">
        <v>5.2199074074074075E-3</v>
      </c>
      <c r="C179" s="76">
        <v>6.9444444444444449E-3</v>
      </c>
      <c r="D179" s="71" t="s">
        <v>102</v>
      </c>
    </row>
    <row r="180" spans="1:4" x14ac:dyDescent="0.35">
      <c r="A180" s="71" t="s">
        <v>124</v>
      </c>
      <c r="B180" s="76">
        <v>6.9560185185185185E-3</v>
      </c>
      <c r="C180" s="76">
        <v>8.6805555555555559E-3</v>
      </c>
      <c r="D180" s="71" t="s">
        <v>67</v>
      </c>
    </row>
    <row r="181" spans="1:4" x14ac:dyDescent="0.35">
      <c r="A181" s="71" t="s">
        <v>124</v>
      </c>
      <c r="B181" s="76">
        <v>8.6921296296296295E-3</v>
      </c>
      <c r="C181" s="76">
        <v>1.0416666666666666E-2</v>
      </c>
      <c r="D181" s="71" t="s">
        <v>69</v>
      </c>
    </row>
    <row r="182" spans="1:4" x14ac:dyDescent="0.35">
      <c r="A182" s="71" t="s">
        <v>124</v>
      </c>
      <c r="B182" s="76">
        <v>1.0428240740740741E-2</v>
      </c>
      <c r="C182" s="76">
        <v>1.2152777777777776E-2</v>
      </c>
      <c r="D182" s="71" t="s">
        <v>77</v>
      </c>
    </row>
    <row r="183" spans="1:4" x14ac:dyDescent="0.35">
      <c r="A183" s="71" t="s">
        <v>124</v>
      </c>
      <c r="B183" s="76">
        <v>1.2164351851851852E-2</v>
      </c>
      <c r="C183" s="76">
        <v>1.3888888888888886E-2</v>
      </c>
      <c r="D183" s="71" t="s">
        <v>84</v>
      </c>
    </row>
    <row r="184" spans="1:4" x14ac:dyDescent="0.35">
      <c r="A184" s="71" t="s">
        <v>124</v>
      </c>
      <c r="B184" s="76">
        <v>1.3900462962962963E-2</v>
      </c>
      <c r="C184" s="76">
        <v>1.5624999999999997E-2</v>
      </c>
      <c r="D184" s="71" t="s">
        <v>122</v>
      </c>
    </row>
    <row r="185" spans="1:4" x14ac:dyDescent="0.35">
      <c r="A185" s="71" t="s">
        <v>124</v>
      </c>
      <c r="B185" s="76">
        <v>1.5636574074074074E-2</v>
      </c>
      <c r="C185" s="76">
        <v>1.7361111111111108E-2</v>
      </c>
      <c r="D185" s="71" t="s">
        <v>82</v>
      </c>
    </row>
    <row r="186" spans="1:4" x14ac:dyDescent="0.35">
      <c r="A186" s="71" t="s">
        <v>124</v>
      </c>
      <c r="B186" s="76">
        <v>1.7372685185185185E-2</v>
      </c>
      <c r="C186" s="76">
        <v>1.909722222222222E-2</v>
      </c>
      <c r="D186" s="71" t="s">
        <v>142</v>
      </c>
    </row>
    <row r="187" spans="1:4" x14ac:dyDescent="0.35">
      <c r="A187" s="71" t="s">
        <v>124</v>
      </c>
      <c r="B187" s="76">
        <v>1.9108796296296297E-2</v>
      </c>
      <c r="C187" s="76">
        <v>2.0833333333333332E-2</v>
      </c>
      <c r="D187" s="71" t="s">
        <v>79</v>
      </c>
    </row>
    <row r="188" spans="1:4" x14ac:dyDescent="0.35">
      <c r="B188" s="76"/>
      <c r="C188" s="76"/>
    </row>
    <row r="189" spans="1:4" x14ac:dyDescent="0.35">
      <c r="B189" s="76"/>
      <c r="C189" s="76"/>
    </row>
    <row r="190" spans="1:4" x14ac:dyDescent="0.35">
      <c r="B190" s="76"/>
      <c r="C190" s="76"/>
    </row>
    <row r="191" spans="1:4" x14ac:dyDescent="0.35">
      <c r="B191" s="76"/>
      <c r="C191" s="76"/>
    </row>
    <row r="192" spans="1:4" x14ac:dyDescent="0.35">
      <c r="B192" s="76"/>
      <c r="C192" s="76"/>
    </row>
    <row r="193" spans="2:3" x14ac:dyDescent="0.35">
      <c r="B193" s="76"/>
      <c r="C193" s="76"/>
    </row>
    <row r="194" spans="2:3" x14ac:dyDescent="0.35">
      <c r="B194" s="76"/>
      <c r="C194" s="76"/>
    </row>
    <row r="195" spans="2:3" x14ac:dyDescent="0.35">
      <c r="B195" s="76"/>
      <c r="C195" s="76"/>
    </row>
    <row r="196" spans="2:3" x14ac:dyDescent="0.35">
      <c r="B196" s="76"/>
      <c r="C196" s="76"/>
    </row>
    <row r="197" spans="2:3" x14ac:dyDescent="0.35">
      <c r="B197" s="76"/>
      <c r="C197" s="76"/>
    </row>
    <row r="198" spans="2:3" x14ac:dyDescent="0.35">
      <c r="B198" s="76"/>
      <c r="C198" s="76"/>
    </row>
    <row r="199" spans="2:3" x14ac:dyDescent="0.35">
      <c r="B199" s="76"/>
      <c r="C199" s="76"/>
    </row>
    <row r="200" spans="2:3" x14ac:dyDescent="0.35">
      <c r="B200" s="76"/>
      <c r="C200" s="76"/>
    </row>
    <row r="201" spans="2:3" x14ac:dyDescent="0.35">
      <c r="B201" s="76"/>
      <c r="C201" s="76"/>
    </row>
    <row r="202" spans="2:3" x14ac:dyDescent="0.35">
      <c r="B202" s="76"/>
      <c r="C202" s="76"/>
    </row>
    <row r="203" spans="2:3" x14ac:dyDescent="0.35">
      <c r="B203" s="76"/>
      <c r="C203" s="76"/>
    </row>
    <row r="204" spans="2:3" x14ac:dyDescent="0.35">
      <c r="B204" s="76"/>
      <c r="C204" s="76"/>
    </row>
    <row r="205" spans="2:3" x14ac:dyDescent="0.35">
      <c r="B205" s="76"/>
      <c r="C205" s="76"/>
    </row>
    <row r="206" spans="2:3" x14ac:dyDescent="0.35">
      <c r="B206" s="76"/>
      <c r="C206" s="76"/>
    </row>
    <row r="207" spans="2:3" x14ac:dyDescent="0.35">
      <c r="B207" s="76"/>
      <c r="C207" s="76"/>
    </row>
    <row r="208" spans="2:3" x14ac:dyDescent="0.35">
      <c r="B208" s="76"/>
      <c r="C208" s="76"/>
    </row>
    <row r="209" spans="2:3" x14ac:dyDescent="0.35">
      <c r="B209" s="76"/>
      <c r="C209" s="76"/>
    </row>
    <row r="210" spans="2:3" x14ac:dyDescent="0.35">
      <c r="B210" s="76"/>
      <c r="C210" s="76"/>
    </row>
    <row r="211" spans="2:3" x14ac:dyDescent="0.35">
      <c r="B211" s="76"/>
      <c r="C211" s="76"/>
    </row>
    <row r="212" spans="2:3" x14ac:dyDescent="0.35">
      <c r="B212" s="76"/>
      <c r="C212" s="76"/>
    </row>
    <row r="213" spans="2:3" x14ac:dyDescent="0.35">
      <c r="B213" s="76"/>
      <c r="C213" s="76"/>
    </row>
    <row r="214" spans="2:3" x14ac:dyDescent="0.35">
      <c r="B214" s="76"/>
      <c r="C214" s="76"/>
    </row>
    <row r="215" spans="2:3" x14ac:dyDescent="0.35">
      <c r="B215" s="76"/>
      <c r="C215" s="76"/>
    </row>
    <row r="216" spans="2:3" x14ac:dyDescent="0.35">
      <c r="B216" s="76"/>
      <c r="C216" s="76"/>
    </row>
    <row r="217" spans="2:3" x14ac:dyDescent="0.35">
      <c r="B217" s="76"/>
      <c r="C217" s="76"/>
    </row>
    <row r="218" spans="2:3" x14ac:dyDescent="0.35">
      <c r="B218" s="76"/>
      <c r="C218" s="76"/>
    </row>
    <row r="219" spans="2:3" x14ac:dyDescent="0.35">
      <c r="B219" s="76"/>
      <c r="C219" s="76"/>
    </row>
    <row r="220" spans="2:3" x14ac:dyDescent="0.35">
      <c r="B220" s="76"/>
      <c r="C220" s="76"/>
    </row>
    <row r="221" spans="2:3" x14ac:dyDescent="0.35">
      <c r="B221" s="76"/>
      <c r="C221" s="76"/>
    </row>
    <row r="222" spans="2:3" x14ac:dyDescent="0.35">
      <c r="B222" s="76"/>
      <c r="C222" s="76"/>
    </row>
    <row r="223" spans="2:3" x14ac:dyDescent="0.35">
      <c r="B223" s="76"/>
      <c r="C223" s="76"/>
    </row>
    <row r="224" spans="2:3" x14ac:dyDescent="0.35">
      <c r="B224" s="76"/>
      <c r="C224" s="76"/>
    </row>
    <row r="225" spans="2:3" x14ac:dyDescent="0.35">
      <c r="B225" s="76"/>
      <c r="C225" s="76"/>
    </row>
    <row r="226" spans="2:3" x14ac:dyDescent="0.35">
      <c r="B226" s="76"/>
      <c r="C226" s="76"/>
    </row>
    <row r="227" spans="2:3" x14ac:dyDescent="0.35">
      <c r="B227" s="76"/>
      <c r="C227" s="76"/>
    </row>
    <row r="228" spans="2:3" x14ac:dyDescent="0.35">
      <c r="B228" s="76"/>
      <c r="C228" s="76"/>
    </row>
    <row r="229" spans="2:3" x14ac:dyDescent="0.35">
      <c r="B229" s="76"/>
      <c r="C229" s="76"/>
    </row>
    <row r="230" spans="2:3" x14ac:dyDescent="0.35">
      <c r="B230" s="76"/>
      <c r="C230" s="76"/>
    </row>
    <row r="231" spans="2:3" x14ac:dyDescent="0.35">
      <c r="B231" s="76"/>
      <c r="C231" s="76"/>
    </row>
    <row r="232" spans="2:3" x14ac:dyDescent="0.35">
      <c r="B232" s="76"/>
      <c r="C232" s="76"/>
    </row>
    <row r="233" spans="2:3" x14ac:dyDescent="0.35">
      <c r="B233" s="76"/>
      <c r="C233" s="76"/>
    </row>
    <row r="234" spans="2:3" x14ac:dyDescent="0.35">
      <c r="B234" s="76"/>
      <c r="C234" s="76"/>
    </row>
    <row r="235" spans="2:3" x14ac:dyDescent="0.35">
      <c r="B235" s="76"/>
      <c r="C235" s="76"/>
    </row>
  </sheetData>
  <mergeCells count="7">
    <mergeCell ref="E36:E37"/>
    <mergeCell ref="E25:H25"/>
    <mergeCell ref="E10:H10"/>
    <mergeCell ref="E3:H3"/>
    <mergeCell ref="E8:H8"/>
    <mergeCell ref="E20:H20"/>
    <mergeCell ref="E15:H15"/>
  </mergeCell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EAD1E1A-57F6-4296-A1A5-C65FBCBCD693}">
          <x14:formula1>
            <xm:f>'CONTINOUS ZODIAC TABLE'!$A$2:$A$13</xm:f>
          </x14:formula1>
          <xm:sqref>F24 F11:F13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0DF02-F14F-4E0A-B261-993A99A1E2F5}">
  <sheetPr codeName="Sheet21">
    <tabColor theme="1"/>
  </sheetPr>
  <dimension ref="A1:E61"/>
  <sheetViews>
    <sheetView workbookViewId="0">
      <selection activeCell="C3" sqref="C3"/>
    </sheetView>
  </sheetViews>
  <sheetFormatPr defaultColWidth="8.7265625" defaultRowHeight="14.5" x14ac:dyDescent="0.35"/>
  <cols>
    <col min="1" max="1" width="11.453125" style="71" bestFit="1" customWidth="1"/>
    <col min="2" max="2" width="12.54296875" style="71" bestFit="1" customWidth="1"/>
    <col min="3" max="3" width="12.26953125" style="71" bestFit="1" customWidth="1"/>
    <col min="4" max="4" width="19.26953125" style="71" bestFit="1" customWidth="1"/>
    <col min="5" max="5" width="11.453125" style="71" bestFit="1" customWidth="1"/>
    <col min="6" max="16384" width="8.7265625" style="71"/>
  </cols>
  <sheetData>
    <row r="1" spans="1:5" x14ac:dyDescent="0.35">
      <c r="A1" s="170"/>
      <c r="B1" s="171" t="s">
        <v>259</v>
      </c>
      <c r="C1" s="171" t="s">
        <v>244</v>
      </c>
      <c r="D1" s="171" t="s">
        <v>32</v>
      </c>
      <c r="E1" s="171" t="s">
        <v>65</v>
      </c>
    </row>
    <row r="2" spans="1:5" x14ac:dyDescent="0.35">
      <c r="A2" s="71" t="s">
        <v>31</v>
      </c>
      <c r="B2" s="72" t="str">
        <f>'2. YEAR OF USURPATION(ECLIPSE)'!E13</f>
        <v>CANCER</v>
      </c>
      <c r="C2" s="72" t="str">
        <f>'2. PROFECTION YEARLY &amp; MONTHLY'!Q47</f>
        <v>LIBRA</v>
      </c>
      <c r="D2" s="72" t="str">
        <f>'1. ANNUAL REVOLUTION'!D2</f>
        <v>SCORPIO</v>
      </c>
      <c r="E2" s="72" t="str">
        <f>'1. ZODIAC NATAL'!B6</f>
        <v>SAGITARIUS</v>
      </c>
    </row>
    <row r="3" spans="1:5" x14ac:dyDescent="0.35">
      <c r="A3" s="71" t="s">
        <v>121</v>
      </c>
      <c r="B3" s="9" t="str" cm="1">
        <f t="array" ref="B3">INDEX(A:A, MATCH(B2,A:A,0)+1)</f>
        <v>LEO</v>
      </c>
      <c r="C3" s="9" t="str" cm="1">
        <f t="array" ref="C3">INDEX(A:A, MATCH(C2,A:A,0)+1)</f>
        <v>SCORPIO</v>
      </c>
      <c r="D3" s="9" t="str" cm="1">
        <f t="array" ref="D3">INDEX(A:A, MATCH(D2,A:A,0)+1)</f>
        <v>SAGITARIUS</v>
      </c>
      <c r="E3" s="72" t="str" cm="1">
        <f t="array" ref="E3">INDEX(A:A, MATCH(E2,A:A,0)+1)</f>
        <v>CAPRICORN</v>
      </c>
    </row>
    <row r="4" spans="1:5" x14ac:dyDescent="0.35">
      <c r="A4" s="71" t="s">
        <v>102</v>
      </c>
      <c r="B4" s="9" t="str" cm="1">
        <f t="array" ref="B4">INDEX(A:A, MATCH(B3,A:A,0)+1)</f>
        <v>VIRGO</v>
      </c>
      <c r="C4" s="9" t="str" cm="1">
        <f t="array" ref="C4">INDEX(A:A, MATCH(C3,A:A,0)+1)</f>
        <v>SAGITARIUS</v>
      </c>
      <c r="D4" s="9" t="str" cm="1">
        <f t="array" ref="D4">INDEX(A:A, MATCH(D3,A:A,0)+1)</f>
        <v>CAPRICORN</v>
      </c>
      <c r="E4" s="72" t="str" cm="1">
        <f t="array" ref="E4">INDEX(A:A, MATCH(E3,A:A,0)+1)</f>
        <v>AQUARIUS</v>
      </c>
    </row>
    <row r="5" spans="1:5" x14ac:dyDescent="0.35">
      <c r="A5" s="71" t="s">
        <v>67</v>
      </c>
      <c r="B5" s="9" t="str" cm="1">
        <f t="array" ref="B5">INDEX(A:A, MATCH(B4,A:A,0)+1)</f>
        <v>LIBRA</v>
      </c>
      <c r="C5" s="9" t="str" cm="1">
        <f t="array" ref="C5">INDEX(A:A, MATCH(C4,A:A,0)+1)</f>
        <v>CAPRICORN</v>
      </c>
      <c r="D5" s="9" t="str" cm="1">
        <f t="array" ref="D5">INDEX(A:A, MATCH(D4,A:A,0)+1)</f>
        <v>AQUARIUS</v>
      </c>
      <c r="E5" s="72" t="str" cm="1">
        <f t="array" ref="E5">INDEX(A:A, MATCH(E4,A:A,0)+1)</f>
        <v>PISCES</v>
      </c>
    </row>
    <row r="6" spans="1:5" x14ac:dyDescent="0.35">
      <c r="A6" s="71" t="s">
        <v>69</v>
      </c>
      <c r="B6" s="9" t="str" cm="1">
        <f t="array" ref="B6">INDEX(A:A, MATCH(B5,A:A,0)+1)</f>
        <v>SCORPIO</v>
      </c>
      <c r="C6" s="9" t="str" cm="1">
        <f t="array" ref="C6">INDEX(A:A, MATCH(C5,A:A,0)+1)</f>
        <v>AQUARIUS</v>
      </c>
      <c r="D6" s="9" t="str" cm="1">
        <f t="array" ref="D6">INDEX(A:A, MATCH(D5,A:A,0)+1)</f>
        <v>PISCES</v>
      </c>
      <c r="E6" s="72" t="str" cm="1">
        <f t="array" ref="E6">INDEX(A:A, MATCH(E5,A:A,0)+1)</f>
        <v>ARIES</v>
      </c>
    </row>
    <row r="7" spans="1:5" x14ac:dyDescent="0.35">
      <c r="A7" s="71" t="s">
        <v>77</v>
      </c>
      <c r="B7" s="9" t="str" cm="1">
        <f t="array" ref="B7">INDEX(A:A, MATCH(B6,A:A,0)+1)</f>
        <v>SAGITARIUS</v>
      </c>
      <c r="C7" s="9" t="str" cm="1">
        <f t="array" ref="C7">INDEX(A:A, MATCH(C6,A:A,0)+1)</f>
        <v>PISCES</v>
      </c>
      <c r="D7" s="9" t="str" cm="1">
        <f t="array" ref="D7">INDEX(A:A, MATCH(D6,A:A,0)+1)</f>
        <v>ARIES</v>
      </c>
      <c r="E7" s="72" t="str" cm="1">
        <f t="array" ref="E7">INDEX(A:A, MATCH(E6,A:A,0)+1)</f>
        <v>TAURUS</v>
      </c>
    </row>
    <row r="8" spans="1:5" x14ac:dyDescent="0.35">
      <c r="A8" s="71" t="s">
        <v>84</v>
      </c>
      <c r="B8" s="9" t="str" cm="1">
        <f t="array" ref="B8">INDEX(A:A, MATCH(B7,A:A,0)+1)</f>
        <v>CAPRICORN</v>
      </c>
      <c r="C8" s="9" t="str" cm="1">
        <f t="array" ref="C8">INDEX(A:A, MATCH(C7,A:A,0)+1)</f>
        <v>ARIES</v>
      </c>
      <c r="D8" s="9" t="str" cm="1">
        <f t="array" ref="D8">INDEX(A:A, MATCH(D7,A:A,0)+1)</f>
        <v>TAURUS</v>
      </c>
      <c r="E8" s="72" t="str" cm="1">
        <f t="array" ref="E8">INDEX(A:A, MATCH(E7,A:A,0)+1)</f>
        <v>GEMINI</v>
      </c>
    </row>
    <row r="9" spans="1:5" x14ac:dyDescent="0.35">
      <c r="A9" s="71" t="s">
        <v>122</v>
      </c>
      <c r="B9" s="9" t="str" cm="1">
        <f t="array" ref="B9">INDEX(A:A, MATCH(B8,A:A,0)+1)</f>
        <v>AQUARIUS</v>
      </c>
      <c r="C9" s="9" t="str" cm="1">
        <f t="array" ref="C9">INDEX(A:A, MATCH(C8,A:A,0)+1)</f>
        <v>TAURUS</v>
      </c>
      <c r="D9" s="9" t="str" cm="1">
        <f t="array" ref="D9">INDEX(A:A, MATCH(D8,A:A,0)+1)</f>
        <v>GEMINI</v>
      </c>
      <c r="E9" s="72" t="str" cm="1">
        <f t="array" ref="E9">INDEX(A:A, MATCH(E8,A:A,0)+1)</f>
        <v>CANCER</v>
      </c>
    </row>
    <row r="10" spans="1:5" x14ac:dyDescent="0.35">
      <c r="A10" s="71" t="s">
        <v>82</v>
      </c>
      <c r="B10" s="9" t="str" cm="1">
        <f t="array" ref="B10">INDEX(A:A, MATCH(B9,A:A,0)+1)</f>
        <v>PISCES</v>
      </c>
      <c r="C10" s="9" t="str" cm="1">
        <f t="array" ref="C10">INDEX(A:A, MATCH(C9,A:A,0)+1)</f>
        <v>GEMINI</v>
      </c>
      <c r="D10" s="9" t="str" cm="1">
        <f t="array" ref="D10">INDEX(A:A, MATCH(D9,A:A,0)+1)</f>
        <v>CANCER</v>
      </c>
      <c r="E10" s="72" t="str" cm="1">
        <f t="array" ref="E10">INDEX(A:A, MATCH(E9,A:A,0)+1)</f>
        <v>LEO</v>
      </c>
    </row>
    <row r="11" spans="1:5" x14ac:dyDescent="0.35">
      <c r="A11" s="71" t="s">
        <v>142</v>
      </c>
      <c r="B11" s="9" t="str" cm="1">
        <f t="array" ref="B11">INDEX(A:A, MATCH(B10,A:A,0)+1)</f>
        <v>ARIES</v>
      </c>
      <c r="C11" s="9" t="str" cm="1">
        <f t="array" ref="C11">INDEX(A:A, MATCH(C10,A:A,0)+1)</f>
        <v>CANCER</v>
      </c>
      <c r="D11" s="9" t="str" cm="1">
        <f t="array" ref="D11">INDEX(A:A, MATCH(D10,A:A,0)+1)</f>
        <v>LEO</v>
      </c>
      <c r="E11" s="72" t="str" cm="1">
        <f t="array" ref="E11">INDEX(A:A, MATCH(E10,A:A,0)+1)</f>
        <v>VIRGO</v>
      </c>
    </row>
    <row r="12" spans="1:5" x14ac:dyDescent="0.35">
      <c r="A12" s="71" t="s">
        <v>79</v>
      </c>
      <c r="B12" s="9" t="str" cm="1">
        <f t="array" ref="B12">INDEX(A:A, MATCH(B11,A:A,0)+1)</f>
        <v>TAURUS</v>
      </c>
      <c r="C12" s="9" t="str" cm="1">
        <f t="array" ref="C12">INDEX(A:A, MATCH(C11,A:A,0)+1)</f>
        <v>LEO</v>
      </c>
      <c r="D12" s="9" t="str" cm="1">
        <f t="array" ref="D12">INDEX(A:A, MATCH(D11,A:A,0)+1)</f>
        <v>VIRGO</v>
      </c>
      <c r="E12" s="72" t="str" cm="1">
        <f t="array" ref="E12">INDEX(A:A, MATCH(E11,A:A,0)+1)</f>
        <v>LIBRA</v>
      </c>
    </row>
    <row r="13" spans="1:5" x14ac:dyDescent="0.35">
      <c r="A13" s="71" t="s">
        <v>124</v>
      </c>
      <c r="B13" s="9" t="str" cm="1">
        <f t="array" ref="B13">INDEX(A:A, MATCH(B12,A:A,0)+1)</f>
        <v>GEMINI</v>
      </c>
      <c r="C13" s="9" t="str" cm="1">
        <f t="array" ref="C13">INDEX(A:A, MATCH(C12,A:A,0)+1)</f>
        <v>VIRGO</v>
      </c>
      <c r="D13" s="9" t="str" cm="1">
        <f t="array" ref="D13">INDEX(A:A, MATCH(D12,A:A,0)+1)</f>
        <v>LIBRA</v>
      </c>
      <c r="E13" s="72" t="str" cm="1">
        <f t="array" ref="E13">INDEX(A:A, MATCH(E12,A:A,0)+1)</f>
        <v>SCORPIO</v>
      </c>
    </row>
    <row r="14" spans="1:5" x14ac:dyDescent="0.35">
      <c r="A14" s="71" t="s">
        <v>31</v>
      </c>
    </row>
    <row r="15" spans="1:5" x14ac:dyDescent="0.35">
      <c r="A15" s="71" t="s">
        <v>121</v>
      </c>
    </row>
    <row r="16" spans="1:5" x14ac:dyDescent="0.35">
      <c r="A16" s="71" t="s">
        <v>102</v>
      </c>
    </row>
    <row r="17" spans="1:1" x14ac:dyDescent="0.35">
      <c r="A17" s="71" t="s">
        <v>67</v>
      </c>
    </row>
    <row r="18" spans="1:1" x14ac:dyDescent="0.35">
      <c r="A18" s="71" t="s">
        <v>69</v>
      </c>
    </row>
    <row r="19" spans="1:1" x14ac:dyDescent="0.35">
      <c r="A19" s="71" t="s">
        <v>77</v>
      </c>
    </row>
    <row r="20" spans="1:1" x14ac:dyDescent="0.35">
      <c r="A20" s="71" t="s">
        <v>84</v>
      </c>
    </row>
    <row r="21" spans="1:1" x14ac:dyDescent="0.35">
      <c r="A21" s="71" t="s">
        <v>122</v>
      </c>
    </row>
    <row r="22" spans="1:1" x14ac:dyDescent="0.35">
      <c r="A22" s="71" t="s">
        <v>82</v>
      </c>
    </row>
    <row r="23" spans="1:1" x14ac:dyDescent="0.35">
      <c r="A23" s="71" t="s">
        <v>123</v>
      </c>
    </row>
    <row r="24" spans="1:1" x14ac:dyDescent="0.35">
      <c r="A24" s="71" t="s">
        <v>79</v>
      </c>
    </row>
    <row r="25" spans="1:1" x14ac:dyDescent="0.35">
      <c r="A25" s="71" t="s">
        <v>124</v>
      </c>
    </row>
    <row r="26" spans="1:1" x14ac:dyDescent="0.35">
      <c r="A26" s="71" t="s">
        <v>31</v>
      </c>
    </row>
    <row r="27" spans="1:1" x14ac:dyDescent="0.35">
      <c r="A27" s="71" t="s">
        <v>121</v>
      </c>
    </row>
    <row r="28" spans="1:1" x14ac:dyDescent="0.35">
      <c r="A28" s="71" t="s">
        <v>102</v>
      </c>
    </row>
    <row r="29" spans="1:1" x14ac:dyDescent="0.35">
      <c r="A29" s="71" t="s">
        <v>67</v>
      </c>
    </row>
    <row r="30" spans="1:1" x14ac:dyDescent="0.35">
      <c r="A30" s="71" t="s">
        <v>69</v>
      </c>
    </row>
    <row r="31" spans="1:1" x14ac:dyDescent="0.35">
      <c r="A31" s="71" t="s">
        <v>77</v>
      </c>
    </row>
    <row r="32" spans="1:1" x14ac:dyDescent="0.35">
      <c r="A32" s="71" t="s">
        <v>84</v>
      </c>
    </row>
    <row r="33" spans="1:1" x14ac:dyDescent="0.35">
      <c r="A33" s="71" t="s">
        <v>122</v>
      </c>
    </row>
    <row r="34" spans="1:1" x14ac:dyDescent="0.35">
      <c r="A34" s="71" t="s">
        <v>82</v>
      </c>
    </row>
    <row r="35" spans="1:1" x14ac:dyDescent="0.35">
      <c r="A35" s="71" t="s">
        <v>123</v>
      </c>
    </row>
    <row r="36" spans="1:1" x14ac:dyDescent="0.35">
      <c r="A36" s="71" t="s">
        <v>79</v>
      </c>
    </row>
    <row r="37" spans="1:1" x14ac:dyDescent="0.35">
      <c r="A37" s="71" t="s">
        <v>124</v>
      </c>
    </row>
    <row r="38" spans="1:1" x14ac:dyDescent="0.35">
      <c r="A38" s="71" t="s">
        <v>31</v>
      </c>
    </row>
    <row r="39" spans="1:1" x14ac:dyDescent="0.35">
      <c r="A39" s="71" t="s">
        <v>121</v>
      </c>
    </row>
    <row r="40" spans="1:1" x14ac:dyDescent="0.35">
      <c r="A40" s="71" t="s">
        <v>102</v>
      </c>
    </row>
    <row r="41" spans="1:1" x14ac:dyDescent="0.35">
      <c r="A41" s="71" t="s">
        <v>67</v>
      </c>
    </row>
    <row r="42" spans="1:1" x14ac:dyDescent="0.35">
      <c r="A42" s="71" t="s">
        <v>69</v>
      </c>
    </row>
    <row r="43" spans="1:1" x14ac:dyDescent="0.35">
      <c r="A43" s="71" t="s">
        <v>77</v>
      </c>
    </row>
    <row r="44" spans="1:1" x14ac:dyDescent="0.35">
      <c r="A44" s="71" t="s">
        <v>84</v>
      </c>
    </row>
    <row r="45" spans="1:1" x14ac:dyDescent="0.35">
      <c r="A45" s="71" t="s">
        <v>122</v>
      </c>
    </row>
    <row r="46" spans="1:1" x14ac:dyDescent="0.35">
      <c r="A46" s="71" t="s">
        <v>82</v>
      </c>
    </row>
    <row r="47" spans="1:1" x14ac:dyDescent="0.35">
      <c r="A47" s="71" t="s">
        <v>123</v>
      </c>
    </row>
    <row r="48" spans="1:1" x14ac:dyDescent="0.35">
      <c r="A48" s="71" t="s">
        <v>79</v>
      </c>
    </row>
    <row r="49" spans="1:1" x14ac:dyDescent="0.35">
      <c r="A49" s="71" t="s">
        <v>124</v>
      </c>
    </row>
    <row r="50" spans="1:1" x14ac:dyDescent="0.35">
      <c r="A50" s="71" t="s">
        <v>31</v>
      </c>
    </row>
    <row r="51" spans="1:1" x14ac:dyDescent="0.35">
      <c r="A51" s="71" t="s">
        <v>121</v>
      </c>
    </row>
    <row r="52" spans="1:1" x14ac:dyDescent="0.35">
      <c r="A52" s="71" t="s">
        <v>102</v>
      </c>
    </row>
    <row r="53" spans="1:1" x14ac:dyDescent="0.35">
      <c r="A53" s="71" t="s">
        <v>67</v>
      </c>
    </row>
    <row r="54" spans="1:1" x14ac:dyDescent="0.35">
      <c r="A54" s="71" t="s">
        <v>69</v>
      </c>
    </row>
    <row r="55" spans="1:1" x14ac:dyDescent="0.35">
      <c r="A55" s="71" t="s">
        <v>77</v>
      </c>
    </row>
    <row r="56" spans="1:1" x14ac:dyDescent="0.35">
      <c r="A56" s="71" t="s">
        <v>84</v>
      </c>
    </row>
    <row r="57" spans="1:1" x14ac:dyDescent="0.35">
      <c r="A57" s="71" t="s">
        <v>122</v>
      </c>
    </row>
    <row r="58" spans="1:1" x14ac:dyDescent="0.35">
      <c r="A58" s="71" t="s">
        <v>82</v>
      </c>
    </row>
    <row r="59" spans="1:1" x14ac:dyDescent="0.35">
      <c r="A59" s="71" t="s">
        <v>123</v>
      </c>
    </row>
    <row r="60" spans="1:1" x14ac:dyDescent="0.35">
      <c r="A60" s="71" t="s">
        <v>79</v>
      </c>
    </row>
    <row r="61" spans="1:1" x14ac:dyDescent="0.35">
      <c r="A61" s="71" t="s">
        <v>124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2A0F9-3554-4C42-AB83-E9BD05DA2FE1}">
  <sheetPr codeName="Sheet22">
    <tabColor theme="1"/>
  </sheetPr>
  <dimension ref="A1:K14"/>
  <sheetViews>
    <sheetView topLeftCell="E1" workbookViewId="0">
      <pane ySplit="2" topLeftCell="A12" activePane="bottomLeft" state="frozen"/>
      <selection activeCell="L12" sqref="L12"/>
      <selection pane="bottomLeft" sqref="A1:K1048576"/>
    </sheetView>
  </sheetViews>
  <sheetFormatPr defaultRowHeight="14.5" x14ac:dyDescent="0.35"/>
  <cols>
    <col min="1" max="1" width="10.7265625" bestFit="1" customWidth="1"/>
    <col min="2" max="2" width="8.54296875" bestFit="1" customWidth="1"/>
    <col min="3" max="3" width="13.7265625" bestFit="1" customWidth="1"/>
    <col min="4" max="4" width="9.7265625" bestFit="1" customWidth="1"/>
    <col min="5" max="7" width="13.81640625" bestFit="1" customWidth="1"/>
    <col min="8" max="8" width="17.1796875" bestFit="1" customWidth="1"/>
    <col min="9" max="9" width="32.1796875" bestFit="1" customWidth="1"/>
    <col min="10" max="10" width="22.453125" customWidth="1"/>
    <col min="11" max="11" width="40.7265625" style="19" customWidth="1"/>
  </cols>
  <sheetData>
    <row r="1" spans="1:11" x14ac:dyDescent="0.35">
      <c r="E1" s="51"/>
      <c r="F1" s="51"/>
      <c r="G1" s="51"/>
      <c r="H1" s="114"/>
      <c r="I1" s="116" t="s">
        <v>201</v>
      </c>
      <c r="J1" s="114"/>
      <c r="K1" s="115"/>
    </row>
    <row r="2" spans="1:11" x14ac:dyDescent="0.35">
      <c r="A2" s="349" t="s">
        <v>26</v>
      </c>
      <c r="B2" s="350" t="s">
        <v>279</v>
      </c>
      <c r="C2" s="349" t="s">
        <v>205</v>
      </c>
      <c r="D2" s="349" t="s">
        <v>251</v>
      </c>
      <c r="E2" s="351" t="s">
        <v>203</v>
      </c>
      <c r="F2" s="351" t="s">
        <v>203</v>
      </c>
      <c r="G2" s="351" t="s">
        <v>203</v>
      </c>
      <c r="H2" s="352" t="s">
        <v>159</v>
      </c>
      <c r="I2" s="353" t="s">
        <v>160</v>
      </c>
      <c r="J2" s="353" t="s">
        <v>202</v>
      </c>
      <c r="K2" s="353" t="s">
        <v>188</v>
      </c>
    </row>
    <row r="3" spans="1:11" ht="29" x14ac:dyDescent="0.35">
      <c r="A3" s="71" t="s">
        <v>31</v>
      </c>
      <c r="B3" s="71" t="s">
        <v>280</v>
      </c>
      <c r="C3" t="s">
        <v>120</v>
      </c>
      <c r="D3" t="s">
        <v>139</v>
      </c>
      <c r="E3" t="s">
        <v>155</v>
      </c>
      <c r="F3" t="s">
        <v>157</v>
      </c>
      <c r="G3" t="s">
        <v>207</v>
      </c>
      <c r="H3" t="s">
        <v>161</v>
      </c>
      <c r="I3" s="19" t="s">
        <v>162</v>
      </c>
      <c r="J3" s="19" t="s">
        <v>189</v>
      </c>
      <c r="K3" s="19" t="str">
        <f>H3&amp; " | " &amp; I3 &amp; " | " &amp; J3</f>
        <v>head | eyes, adrenals, blood pressure | Head, face and ears</v>
      </c>
    </row>
    <row r="4" spans="1:11" ht="29" x14ac:dyDescent="0.35">
      <c r="A4" s="71" t="s">
        <v>121</v>
      </c>
      <c r="B4" s="71" t="s">
        <v>281</v>
      </c>
      <c r="C4" t="s">
        <v>117</v>
      </c>
      <c r="D4" t="s">
        <v>140</v>
      </c>
      <c r="E4" t="s">
        <v>156</v>
      </c>
      <c r="F4" t="s">
        <v>157</v>
      </c>
      <c r="G4" t="s">
        <v>208</v>
      </c>
      <c r="H4" t="s">
        <v>163</v>
      </c>
      <c r="I4" s="19" t="s">
        <v>164</v>
      </c>
      <c r="J4" s="19" t="s">
        <v>190</v>
      </c>
      <c r="K4" s="19" t="str">
        <f t="shared" ref="K4:K14" si="0">H4&amp; " | " &amp; I4 &amp; " | " &amp; J4</f>
        <v>neck | throat, shoulders, ears | Neck and throat</v>
      </c>
    </row>
    <row r="5" spans="1:11" ht="29" x14ac:dyDescent="0.35">
      <c r="A5" s="71" t="s">
        <v>102</v>
      </c>
      <c r="B5" s="71" t="s">
        <v>282</v>
      </c>
      <c r="C5" t="s">
        <v>56</v>
      </c>
      <c r="D5" t="s">
        <v>141</v>
      </c>
      <c r="E5" t="s">
        <v>155</v>
      </c>
      <c r="F5" t="s">
        <v>204</v>
      </c>
      <c r="G5" t="s">
        <v>209</v>
      </c>
      <c r="H5" t="s">
        <v>165</v>
      </c>
      <c r="I5" s="19" t="s">
        <v>166</v>
      </c>
      <c r="J5" s="19" t="s">
        <v>191</v>
      </c>
      <c r="K5" s="19" t="str">
        <f t="shared" si="0"/>
        <v>shoulders | lungs, nerves, arms, fingers | Arms, hands, shoulders and shoulder blades</v>
      </c>
    </row>
    <row r="6" spans="1:11" ht="43.5" x14ac:dyDescent="0.35">
      <c r="A6" s="71" t="s">
        <v>67</v>
      </c>
      <c r="B6" s="71" t="s">
        <v>283</v>
      </c>
      <c r="C6" t="s">
        <v>35</v>
      </c>
      <c r="D6" t="s">
        <v>139</v>
      </c>
      <c r="E6" t="s">
        <v>156</v>
      </c>
      <c r="F6" t="s">
        <v>204</v>
      </c>
      <c r="G6" t="s">
        <v>210</v>
      </c>
      <c r="H6" t="s">
        <v>167</v>
      </c>
      <c r="I6" s="19" t="s">
        <v>168</v>
      </c>
      <c r="J6" s="19" t="s">
        <v>192</v>
      </c>
      <c r="K6" s="19" t="str">
        <f t="shared" si="0"/>
        <v>chest | breasts, sides, some bodily fluids and organs | Breast, bosom, ribs, stomach and spleen</v>
      </c>
    </row>
    <row r="7" spans="1:11" ht="29" x14ac:dyDescent="0.35">
      <c r="A7" s="71" t="s">
        <v>69</v>
      </c>
      <c r="B7" s="71" t="s">
        <v>280</v>
      </c>
      <c r="C7" t="s">
        <v>59</v>
      </c>
      <c r="D7" t="s">
        <v>140</v>
      </c>
      <c r="E7" t="s">
        <v>155</v>
      </c>
      <c r="F7" t="s">
        <v>157</v>
      </c>
      <c r="G7" t="s">
        <v>207</v>
      </c>
      <c r="H7" t="s">
        <v>169</v>
      </c>
      <c r="I7" s="19" t="s">
        <v>170</v>
      </c>
      <c r="J7" s="19" t="s">
        <v>193</v>
      </c>
      <c r="K7" s="19" t="str">
        <f t="shared" si="0"/>
        <v>sides | stomach, heart, spine, upper back, spleen | Heart, back, spinal column</v>
      </c>
    </row>
    <row r="8" spans="1:11" ht="29" x14ac:dyDescent="0.35">
      <c r="A8" s="71" t="s">
        <v>77</v>
      </c>
      <c r="B8" s="71" t="s">
        <v>281</v>
      </c>
      <c r="C8" t="s">
        <v>56</v>
      </c>
      <c r="D8" t="s">
        <v>141</v>
      </c>
      <c r="E8" t="s">
        <v>156</v>
      </c>
      <c r="F8" t="s">
        <v>157</v>
      </c>
      <c r="G8" t="s">
        <v>208</v>
      </c>
      <c r="H8" t="s">
        <v>171</v>
      </c>
      <c r="I8" s="19" t="s">
        <v>172</v>
      </c>
      <c r="J8" s="19" t="s">
        <v>194</v>
      </c>
      <c r="K8" s="19" t="str">
        <f t="shared" si="0"/>
        <v>belly | abdomen, intestines, gallbladder, pancreas, liver | Belly, intestines e diaphragm</v>
      </c>
    </row>
    <row r="9" spans="1:11" ht="43.5" x14ac:dyDescent="0.35">
      <c r="A9" s="71" t="s">
        <v>84</v>
      </c>
      <c r="B9" s="71" t="s">
        <v>282</v>
      </c>
      <c r="C9" t="s">
        <v>117</v>
      </c>
      <c r="D9" t="s">
        <v>139</v>
      </c>
      <c r="E9" t="s">
        <v>155</v>
      </c>
      <c r="F9" t="s">
        <v>204</v>
      </c>
      <c r="G9" t="s">
        <v>209</v>
      </c>
      <c r="H9" t="s">
        <v>173</v>
      </c>
      <c r="I9" s="19" t="s">
        <v>174</v>
      </c>
      <c r="J9" s="19" t="s">
        <v>195</v>
      </c>
      <c r="K9" s="19" t="str">
        <f t="shared" si="0"/>
        <v>buttocks | hips, lower back, kidneys, endocrines | Bellybutton, kidneys, bladder, urinary system (purification of blood)</v>
      </c>
    </row>
    <row r="10" spans="1:11" ht="29" x14ac:dyDescent="0.35">
      <c r="A10" s="71" t="s">
        <v>122</v>
      </c>
      <c r="B10" s="71" t="s">
        <v>283</v>
      </c>
      <c r="C10" t="s">
        <v>120</v>
      </c>
      <c r="D10" t="s">
        <v>140</v>
      </c>
      <c r="E10" t="s">
        <v>156</v>
      </c>
      <c r="F10" t="s">
        <v>204</v>
      </c>
      <c r="G10" t="s">
        <v>210</v>
      </c>
      <c r="H10" t="s">
        <v>175</v>
      </c>
      <c r="I10" s="19" t="s">
        <v>176</v>
      </c>
      <c r="J10" s="19" t="s">
        <v>196</v>
      </c>
      <c r="K10" s="19" t="str">
        <f t="shared" si="0"/>
        <v>genitalia | pelvis, urinary bladder, rectum | Genitals and anus</v>
      </c>
    </row>
    <row r="11" spans="1:11" ht="29" x14ac:dyDescent="0.35">
      <c r="A11" s="71" t="s">
        <v>82</v>
      </c>
      <c r="B11" s="71" t="s">
        <v>280</v>
      </c>
      <c r="C11" t="s">
        <v>13</v>
      </c>
      <c r="D11" t="s">
        <v>141</v>
      </c>
      <c r="E11" t="s">
        <v>155</v>
      </c>
      <c r="F11" t="s">
        <v>157</v>
      </c>
      <c r="G11" t="s">
        <v>207</v>
      </c>
      <c r="H11" t="s">
        <v>177</v>
      </c>
      <c r="I11" s="19" t="s">
        <v>178</v>
      </c>
      <c r="J11" s="19" t="s">
        <v>197</v>
      </c>
      <c r="K11" s="19" t="str">
        <f t="shared" si="0"/>
        <v>thighs | legs, hips, groin | Thighs, buttocks and muscles in general</v>
      </c>
    </row>
    <row r="12" spans="1:11" ht="29" x14ac:dyDescent="0.35">
      <c r="A12" s="71" t="s">
        <v>142</v>
      </c>
      <c r="B12" s="71" t="s">
        <v>281</v>
      </c>
      <c r="C12" t="s">
        <v>10</v>
      </c>
      <c r="D12" t="s">
        <v>139</v>
      </c>
      <c r="E12" t="s">
        <v>156</v>
      </c>
      <c r="F12" t="s">
        <v>157</v>
      </c>
      <c r="G12" t="s">
        <v>208</v>
      </c>
      <c r="H12" t="s">
        <v>179</v>
      </c>
      <c r="I12" s="19" t="s">
        <v>180</v>
      </c>
      <c r="J12" s="19" t="s">
        <v>198</v>
      </c>
      <c r="K12" s="19" t="str">
        <f t="shared" si="0"/>
        <v>knees | shin, bones, skin, sinew, nerve | Knees (and black bile)</v>
      </c>
    </row>
    <row r="13" spans="1:11" ht="29" x14ac:dyDescent="0.35">
      <c r="A13" s="71" t="s">
        <v>79</v>
      </c>
      <c r="B13" s="71" t="s">
        <v>282</v>
      </c>
      <c r="C13" t="s">
        <v>10</v>
      </c>
      <c r="D13" t="s">
        <v>140</v>
      </c>
      <c r="E13" t="s">
        <v>155</v>
      </c>
      <c r="F13" t="s">
        <v>204</v>
      </c>
      <c r="G13" t="s">
        <v>209</v>
      </c>
      <c r="H13" t="s">
        <v>181</v>
      </c>
      <c r="I13" s="19" t="s">
        <v>182</v>
      </c>
      <c r="J13" s="19" t="s">
        <v>199</v>
      </c>
      <c r="K13" s="19" t="str">
        <f t="shared" si="0"/>
        <v>lower leg | ankle, calf, some blood vessels | Legs and ankles (circulatory system)</v>
      </c>
    </row>
    <row r="14" spans="1:11" x14ac:dyDescent="0.35">
      <c r="A14" s="71" t="s">
        <v>124</v>
      </c>
      <c r="B14" s="71" t="s">
        <v>283</v>
      </c>
      <c r="C14" t="s">
        <v>13</v>
      </c>
      <c r="D14" t="s">
        <v>141</v>
      </c>
      <c r="E14" t="s">
        <v>156</v>
      </c>
      <c r="F14" t="s">
        <v>204</v>
      </c>
      <c r="G14" t="s">
        <v>210</v>
      </c>
      <c r="H14" t="s">
        <v>183</v>
      </c>
      <c r="I14" s="19" t="s">
        <v>184</v>
      </c>
      <c r="J14" s="19" t="s">
        <v>200</v>
      </c>
      <c r="K14" s="19" t="str">
        <f t="shared" si="0"/>
        <v>feet | sole, extremity | Feet (and phlegm)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6A2A3-4D25-43E3-8EA9-D5E6645BC888}">
  <sheetPr codeName="Sheet26">
    <tabColor theme="1"/>
  </sheetPr>
  <dimension ref="A1:S16"/>
  <sheetViews>
    <sheetView zoomScale="85" zoomScaleNormal="85" workbookViewId="0">
      <selection activeCell="L12" sqref="L12"/>
    </sheetView>
  </sheetViews>
  <sheetFormatPr defaultRowHeight="14.5" x14ac:dyDescent="0.35"/>
  <cols>
    <col min="1" max="1" width="11.453125" bestFit="1" customWidth="1"/>
    <col min="2" max="2" width="10" bestFit="1" customWidth="1"/>
    <col min="4" max="4" width="53.453125" bestFit="1" customWidth="1"/>
    <col min="6" max="6" width="9" customWidth="1"/>
    <col min="7" max="7" width="21.453125" bestFit="1" customWidth="1"/>
    <col min="8" max="8" width="13" style="124" bestFit="1" customWidth="1"/>
    <col min="9" max="9" width="11.7265625" bestFit="1" customWidth="1"/>
    <col min="10" max="10" width="17.54296875" customWidth="1"/>
    <col min="11" max="11" width="52.1796875" customWidth="1"/>
    <col min="13" max="13" width="20.81640625" bestFit="1" customWidth="1"/>
    <col min="14" max="14" width="18.26953125" bestFit="1" customWidth="1"/>
    <col min="15" max="15" width="5.7265625" style="124" bestFit="1" customWidth="1"/>
    <col min="16" max="16" width="9.81640625" bestFit="1" customWidth="1"/>
    <col min="17" max="17" width="17.453125" bestFit="1" customWidth="1"/>
    <col min="19" max="19" width="18.26953125" bestFit="1" customWidth="1"/>
  </cols>
  <sheetData>
    <row r="1" spans="1:19" x14ac:dyDescent="0.35">
      <c r="S1" s="89"/>
    </row>
    <row r="2" spans="1:19" x14ac:dyDescent="0.35">
      <c r="S2" s="89"/>
    </row>
    <row r="3" spans="1:19" x14ac:dyDescent="0.35">
      <c r="A3" s="134"/>
      <c r="B3" s="134"/>
      <c r="C3" s="134"/>
      <c r="D3" s="133" t="s">
        <v>295</v>
      </c>
      <c r="G3" s="51"/>
      <c r="H3" s="219"/>
      <c r="I3" s="132"/>
      <c r="J3" s="131" t="s">
        <v>222</v>
      </c>
      <c r="K3" s="130"/>
      <c r="S3" s="89"/>
    </row>
    <row r="4" spans="1:19" s="138" customFormat="1" ht="46.5" customHeight="1" x14ac:dyDescent="0.35">
      <c r="A4" s="137" t="s">
        <v>26</v>
      </c>
      <c r="B4" s="137" t="s">
        <v>138</v>
      </c>
      <c r="C4" s="137" t="s">
        <v>158</v>
      </c>
      <c r="D4" s="200" t="s">
        <v>221</v>
      </c>
      <c r="G4" s="225" t="s">
        <v>220</v>
      </c>
      <c r="H4" s="226" t="s">
        <v>226</v>
      </c>
      <c r="I4" s="227" t="s">
        <v>25</v>
      </c>
      <c r="J4" s="227" t="s">
        <v>48</v>
      </c>
      <c r="K4" s="227" t="s">
        <v>219</v>
      </c>
      <c r="O4" s="139"/>
      <c r="S4" s="140"/>
    </row>
    <row r="5" spans="1:19" x14ac:dyDescent="0.35">
      <c r="A5" s="104" t="s">
        <v>31</v>
      </c>
      <c r="B5" s="104" t="s">
        <v>139</v>
      </c>
      <c r="C5" s="66">
        <v>10</v>
      </c>
      <c r="D5" s="104" t="str">
        <f>VLOOKUP(A5,'1. ZODIAC NATAL'!$B$5:$L$17,11,FALSE)</f>
        <v>H5  Good Fortune</v>
      </c>
      <c r="G5" s="222" t="str">
        <f>'2. PROFECTION YEARLY &amp; MONTHLY'!L47</f>
        <v>Nov 20, 1987 - 05:30</v>
      </c>
      <c r="H5" s="223">
        <f>VLOOKUP(G5,'2.DODECATEMORIA TABLE HOROSCOPE'!E:G,2,FALSE)</f>
        <v>32101</v>
      </c>
      <c r="I5" s="129" t="str">
        <f>VLOOKUP(G5,'2.DODECATEMORIA TABLE HOROSCOPE'!E4:G16,3,FALSE)</f>
        <v>SCORPIO</v>
      </c>
      <c r="J5" s="129" t="str">
        <f>'2.DODECATEMORIA TABLE HOROSCOPE'!I5</f>
        <v>AQUARIUS</v>
      </c>
      <c r="K5" s="127" t="str">
        <f>VLOOKUP(J5,A:D,4,FALSE)</f>
        <v>H3 - The House of the Goddess</v>
      </c>
      <c r="O5" s="128"/>
      <c r="S5" s="89"/>
    </row>
    <row r="6" spans="1:19" x14ac:dyDescent="0.35">
      <c r="A6" s="104" t="s">
        <v>121</v>
      </c>
      <c r="B6" s="104" t="s">
        <v>140</v>
      </c>
      <c r="C6" s="66">
        <v>30</v>
      </c>
      <c r="D6" s="104" t="str">
        <f>VLOOKUP(A6,'1. ZODIAC NATAL'!$B$5:$L$17,11,FALSE)</f>
        <v>H6-Bad Fortune</v>
      </c>
      <c r="G6" s="193" t="str">
        <f>'2. PROFECTION YEARLY &amp; MONTHLY'!L48</f>
        <v>Dec 19, 1987 - 19:16</v>
      </c>
      <c r="H6" s="220">
        <f>VLOOKUP(G6,'2.DODECATEMORIA TABLE HOROSCOPE'!E:G,2,FALSE)</f>
        <v>32130</v>
      </c>
      <c r="I6" s="127" t="str">
        <f>VLOOKUP(G6,'2.DODECATEMORIA TABLE HOROSCOPE'!E5:G17,3,FALSE)</f>
        <v>LEO</v>
      </c>
      <c r="J6" s="127" t="str">
        <f>'2.DODECATEMORIA TABLE HOROSCOPE'!I6</f>
        <v>LEO</v>
      </c>
      <c r="K6" s="127" t="str">
        <f>VLOOKUP(J6,A:D,4,FALSE)</f>
        <v>H9- The House of God</v>
      </c>
      <c r="S6" s="89"/>
    </row>
    <row r="7" spans="1:19" x14ac:dyDescent="0.35">
      <c r="A7" s="104" t="s">
        <v>102</v>
      </c>
      <c r="B7" s="104" t="s">
        <v>141</v>
      </c>
      <c r="C7" s="66">
        <v>20</v>
      </c>
      <c r="D7" s="104" t="str">
        <f>VLOOKUP(A7,'1. ZODIAC NATAL'!$B$5:$L$17,11,FALSE)</f>
        <v>H7- Setting</v>
      </c>
      <c r="G7" s="193" t="str">
        <f>'2. PROFECTION YEARLY &amp; MONTHLY'!L49</f>
        <v>Jan 18, 1988 - 05:53</v>
      </c>
      <c r="H7" s="220">
        <f>VLOOKUP(G7,'2.DODECATEMORIA TABLE HOROSCOPE'!E:G,2,FALSE)</f>
        <v>32160</v>
      </c>
      <c r="I7" s="127" t="str">
        <f>VLOOKUP(G7,'2.DODECATEMORIA TABLE HOROSCOPE'!E6:G18,3,FALSE)</f>
        <v>CAPRICORN</v>
      </c>
      <c r="J7" s="127" t="str">
        <f>'2.DODECATEMORIA TABLE HOROSCOPE'!I7</f>
        <v>CAPRICORN</v>
      </c>
      <c r="K7" s="127" t="str">
        <f t="shared" ref="K7:K16" si="0">VLOOKUP(J7,A:D,4,FALSE)</f>
        <v>H2 Gate of Hades</v>
      </c>
      <c r="O7" s="128"/>
      <c r="S7" s="89"/>
    </row>
    <row r="8" spans="1:19" x14ac:dyDescent="0.35">
      <c r="A8" s="104" t="s">
        <v>67</v>
      </c>
      <c r="B8" s="104" t="s">
        <v>139</v>
      </c>
      <c r="C8" s="66">
        <v>10</v>
      </c>
      <c r="D8" s="104" t="str">
        <f>VLOOKUP(A8,'1. ZODIAC NATAL'!$B$5:$L$17,11,FALSE)</f>
        <v>H8-Inactive</v>
      </c>
      <c r="G8" s="193" t="str">
        <f>'2. PROFECTION YEARLY &amp; MONTHLY'!L50</f>
        <v>Feb 16, 1988 - 19:33</v>
      </c>
      <c r="H8" s="220">
        <f>VLOOKUP(G8,'2.DODECATEMORIA TABLE HOROSCOPE'!E:G,2,FALSE)</f>
        <v>32189</v>
      </c>
      <c r="I8" s="127" t="str">
        <f>VLOOKUP(G8,'2.DODECATEMORIA TABLE HOROSCOPE'!E7:G19,3,FALSE)</f>
        <v>VIRGO</v>
      </c>
      <c r="J8" s="127" t="str">
        <f>'2.DODECATEMORIA TABLE HOROSCOPE'!I8</f>
        <v>TAURUS</v>
      </c>
      <c r="K8" s="127" t="str">
        <f t="shared" si="0"/>
        <v>H6-Bad Fortune</v>
      </c>
      <c r="S8" s="89"/>
    </row>
    <row r="9" spans="1:19" x14ac:dyDescent="0.35">
      <c r="A9" s="104" t="s">
        <v>69</v>
      </c>
      <c r="B9" s="104" t="s">
        <v>140</v>
      </c>
      <c r="C9" s="66">
        <v>30</v>
      </c>
      <c r="D9" s="104" t="str">
        <f>VLOOKUP(A9,'1. ZODIAC NATAL'!$B$5:$L$17,11,FALSE)</f>
        <v>H9- The House of God</v>
      </c>
      <c r="G9" s="193" t="str">
        <f>'2. PROFECTION YEARLY &amp; MONTHLY'!L51</f>
        <v>Mar 17, 1988 - 17:44</v>
      </c>
      <c r="H9" s="220">
        <f>VLOOKUP(G9,'2.DODECATEMORIA TABLE HOROSCOPE'!E:G,2,FALSE)</f>
        <v>32219</v>
      </c>
      <c r="I9" s="127" t="str">
        <f>VLOOKUP(G9,'2.DODECATEMORIA TABLE HOROSCOPE'!E8:G20,3,FALSE)</f>
        <v>VIRGO</v>
      </c>
      <c r="J9" s="127" t="str">
        <f>'2.DODECATEMORIA TABLE HOROSCOPE'!I9</f>
        <v>GEMINI</v>
      </c>
      <c r="K9" s="127" t="str">
        <f t="shared" si="0"/>
        <v>H7- Setting</v>
      </c>
      <c r="O9" s="128"/>
      <c r="S9" s="89"/>
    </row>
    <row r="10" spans="1:19" x14ac:dyDescent="0.35">
      <c r="A10" s="104" t="s">
        <v>77</v>
      </c>
      <c r="B10" s="104" t="s">
        <v>141</v>
      </c>
      <c r="C10" s="66">
        <v>20</v>
      </c>
      <c r="D10" s="104" t="str">
        <f>VLOOKUP(A10,'1. ZODIAC NATAL'!$B$5:$L$17,11,FALSE)</f>
        <v>H10 - Midheaven</v>
      </c>
      <c r="G10" s="193" t="str">
        <f>'2. PROFECTION YEARLY &amp; MONTHLY'!L52</f>
        <v>Apr 17, 1988 - 04:48</v>
      </c>
      <c r="H10" s="220">
        <f>VLOOKUP(G10,'2.DODECATEMORIA TABLE HOROSCOPE'!E:G,2,FALSE)</f>
        <v>32250</v>
      </c>
      <c r="I10" s="127" t="str">
        <f>VLOOKUP(G10,'2.DODECATEMORIA TABLE HOROSCOPE'!E9:G21,3,FALSE)</f>
        <v>PISCES</v>
      </c>
      <c r="J10" s="127" t="str">
        <f>'2.DODECATEMORIA TABLE HOROSCOPE'!I10</f>
        <v>VIRGO</v>
      </c>
      <c r="K10" s="127" t="str">
        <f t="shared" si="0"/>
        <v>H10 - Midheaven</v>
      </c>
      <c r="S10" s="89"/>
    </row>
    <row r="11" spans="1:19" x14ac:dyDescent="0.35">
      <c r="A11" s="104" t="s">
        <v>84</v>
      </c>
      <c r="B11" s="104" t="s">
        <v>139</v>
      </c>
      <c r="C11" s="66">
        <v>10</v>
      </c>
      <c r="D11" s="104" t="str">
        <f>VLOOKUP(A11,'1. ZODIAC NATAL'!$B$5:$L$17,11,FALSE)</f>
        <v>H11 Good Spirit</v>
      </c>
      <c r="G11" s="193" t="str">
        <f>'2. PROFECTION YEARLY &amp; MONTHLY'!L53</f>
        <v>May 18, 1988 - 03:06</v>
      </c>
      <c r="H11" s="220">
        <f>VLOOKUP(G11,'2.DODECATEMORIA TABLE HOROSCOPE'!E:G,2,FALSE)</f>
        <v>32281</v>
      </c>
      <c r="I11" s="127" t="str">
        <f>VLOOKUP(G11,'2.DODECATEMORIA TABLE HOROSCOPE'!E10:G22,3,FALSE)</f>
        <v>PISCES</v>
      </c>
      <c r="J11" s="127" t="str">
        <f>'2.DODECATEMORIA TABLE HOROSCOPE'!I11</f>
        <v>SAGITARIUS</v>
      </c>
      <c r="K11" s="127" t="str">
        <f t="shared" si="0"/>
        <v>H1 - HELM</v>
      </c>
      <c r="S11" s="89"/>
    </row>
    <row r="12" spans="1:19" x14ac:dyDescent="0.35">
      <c r="A12" s="104" t="s">
        <v>122</v>
      </c>
      <c r="B12" s="104" t="s">
        <v>140</v>
      </c>
      <c r="C12" s="66">
        <v>30</v>
      </c>
      <c r="D12" s="104" t="str">
        <f>VLOOKUP(A12,'1. ZODIAC NATAL'!$B$5:$L$17,11,FALSE)</f>
        <v>H12 Bad Spirit</v>
      </c>
      <c r="G12" s="193" t="str">
        <f>'2. PROFECTION YEARLY &amp; MONTHLY'!L54</f>
        <v>Jun 18, 1988 - 10:34</v>
      </c>
      <c r="H12" s="220">
        <f>VLOOKUP(G12,'2.DODECATEMORIA TABLE HOROSCOPE'!E:G,2,FALSE)</f>
        <v>32312</v>
      </c>
      <c r="I12" s="127" t="str">
        <f>VLOOKUP(G12,'2.DODECATEMORIA TABLE HOROSCOPE'!E11:G23,3,FALSE)</f>
        <v>LEO</v>
      </c>
      <c r="J12" s="127" t="str">
        <f>'2.DODECATEMORIA TABLE HOROSCOPE'!I12</f>
        <v>CANCER</v>
      </c>
      <c r="K12" s="127" t="str">
        <f t="shared" si="0"/>
        <v>H8-Inactive</v>
      </c>
      <c r="S12" s="89"/>
    </row>
    <row r="13" spans="1:19" x14ac:dyDescent="0.35">
      <c r="A13" s="104" t="s">
        <v>82</v>
      </c>
      <c r="B13" s="104" t="s">
        <v>141</v>
      </c>
      <c r="C13" s="66">
        <v>20</v>
      </c>
      <c r="D13" s="104" t="str">
        <f>VLOOKUP(A13,'1. ZODIAC NATAL'!$B$5:$L$17,11,FALSE)</f>
        <v>H1 - HELM</v>
      </c>
      <c r="G13" s="193" t="str">
        <f>'2. PROFECTION YEARLY &amp; MONTHLY'!L55</f>
        <v>Jul 19, 1988 - 21:29</v>
      </c>
      <c r="H13" s="220">
        <f>VLOOKUP(G13,'2.DODECATEMORIA TABLE HOROSCOPE'!E:G,2,FALSE)</f>
        <v>32343</v>
      </c>
      <c r="I13" s="127" t="str">
        <f>VLOOKUP(G13,'2.DODECATEMORIA TABLE HOROSCOPE'!E12:G24,3,FALSE)</f>
        <v>AQUARIUS</v>
      </c>
      <c r="J13" s="127" t="str">
        <f>'2.DODECATEMORIA TABLE HOROSCOPE'!I13</f>
        <v>VIRGO</v>
      </c>
      <c r="K13" s="127" t="str">
        <f t="shared" si="0"/>
        <v>H10 - Midheaven</v>
      </c>
    </row>
    <row r="14" spans="1:19" x14ac:dyDescent="0.35">
      <c r="A14" s="104" t="s">
        <v>142</v>
      </c>
      <c r="B14" s="104" t="s">
        <v>139</v>
      </c>
      <c r="C14" s="66">
        <v>10</v>
      </c>
      <c r="D14" s="104" t="str">
        <f>VLOOKUP(A14,'1. ZODIAC NATAL'!$B$5:$L$17,11,FALSE)</f>
        <v>H2 Gate of Hades</v>
      </c>
      <c r="G14" s="193" t="str">
        <f>'2. PROFECTION YEARLY &amp; MONTHLY'!L56</f>
        <v>Aug 20, 1988 - 05:05</v>
      </c>
      <c r="H14" s="220">
        <f>VLOOKUP(G14,'2.DODECATEMORIA TABLE HOROSCOPE'!E:G,2,FALSE)</f>
        <v>32375</v>
      </c>
      <c r="I14" s="127" t="str">
        <f>VLOOKUP(G14,'2.DODECATEMORIA TABLE HOROSCOPE'!E13:G25,3,FALSE)</f>
        <v>LEO</v>
      </c>
      <c r="J14" s="127" t="str">
        <f>'2.DODECATEMORIA TABLE HOROSCOPE'!I14</f>
        <v>CAPRICORN</v>
      </c>
      <c r="K14" s="127" t="str">
        <f t="shared" si="0"/>
        <v>H2 Gate of Hades</v>
      </c>
    </row>
    <row r="15" spans="1:19" x14ac:dyDescent="0.35">
      <c r="A15" s="104" t="s">
        <v>79</v>
      </c>
      <c r="B15" s="104" t="s">
        <v>140</v>
      </c>
      <c r="C15" s="66">
        <v>30</v>
      </c>
      <c r="D15" s="104" t="str">
        <f>VLOOKUP(A15,'1. ZODIAC NATAL'!$B$5:$L$17,11,FALSE)</f>
        <v>H3 - The House of the Goddess</v>
      </c>
      <c r="G15" s="193" t="str">
        <f>'2. PROFECTION YEARLY &amp; MONTHLY'!L57</f>
        <v>Sep 20, 1988 - 03:34</v>
      </c>
      <c r="H15" s="220">
        <f>VLOOKUP(G15,'2.DODECATEMORIA TABLE HOROSCOPE'!E:G,2,FALSE)</f>
        <v>32406</v>
      </c>
      <c r="I15" s="127" t="str">
        <f>VLOOKUP(G15,'2.DODECATEMORIA TABLE HOROSCOPE'!E14:G26,3,FALSE)</f>
        <v>LEO</v>
      </c>
      <c r="J15" s="127" t="str">
        <f>'2.DODECATEMORIA TABLE HOROSCOPE'!I15</f>
        <v>PISCES</v>
      </c>
      <c r="K15" s="127" t="str">
        <f t="shared" si="0"/>
        <v>H4 -Subterranean</v>
      </c>
    </row>
    <row r="16" spans="1:19" x14ac:dyDescent="0.35">
      <c r="A16" s="104" t="s">
        <v>124</v>
      </c>
      <c r="B16" s="104" t="s">
        <v>141</v>
      </c>
      <c r="C16" s="66">
        <v>20</v>
      </c>
      <c r="D16" s="104" t="str">
        <f>VLOOKUP(A16,'1. ZODIAC NATAL'!$B$5:$L$17,11,FALSE)</f>
        <v>H4 -Subterranean</v>
      </c>
      <c r="G16" s="194" t="str">
        <f>'2. PROFECTION YEARLY &amp; MONTHLY'!L58</f>
        <v>Oct 20, 1988 - 13:51</v>
      </c>
      <c r="H16" s="221">
        <f>VLOOKUP(G16,'2.DODECATEMORIA TABLE HOROSCOPE'!E:G,2,FALSE)</f>
        <v>32436</v>
      </c>
      <c r="I16" s="125" t="str">
        <f>VLOOKUP(G16,'2.DODECATEMORIA TABLE HOROSCOPE'!E15:G27,3,FALSE)</f>
        <v>CAPRICORN</v>
      </c>
      <c r="J16" s="125" t="str">
        <f>'2.DODECATEMORIA TABLE HOROSCOPE'!I16</f>
        <v>LEO</v>
      </c>
      <c r="K16" s="125" t="str">
        <f t="shared" si="0"/>
        <v>H9- The House of God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6991F-B475-4A4E-AD30-2FEA41066ED7}">
  <sheetPr codeName="Sheet27">
    <tabColor theme="1"/>
  </sheetPr>
  <dimension ref="A2:M16"/>
  <sheetViews>
    <sheetView zoomScale="115" zoomScaleNormal="115" workbookViewId="0">
      <pane ySplit="2" topLeftCell="A3" activePane="bottomLeft" state="frozen"/>
      <selection activeCell="I38" sqref="I38"/>
      <selection pane="bottomLeft" activeCell="H14" sqref="H14"/>
    </sheetView>
  </sheetViews>
  <sheetFormatPr defaultColWidth="16.1796875" defaultRowHeight="14.5" x14ac:dyDescent="0.35"/>
  <cols>
    <col min="1" max="1" width="11.1796875" style="71" hidden="1" customWidth="1"/>
    <col min="2" max="2" width="9.1796875" style="71" hidden="1" customWidth="1"/>
    <col min="3" max="5" width="10.81640625" style="71" hidden="1" customWidth="1"/>
    <col min="6" max="6" width="25.1796875" style="71" bestFit="1" customWidth="1"/>
    <col min="7" max="7" width="8.81640625" style="71" bestFit="1" customWidth="1"/>
    <col min="8" max="9" width="16.1796875" style="71"/>
    <col min="10" max="12" width="11.453125" style="71" bestFit="1" customWidth="1"/>
    <col min="13" max="16384" width="16.1796875" style="71"/>
  </cols>
  <sheetData>
    <row r="2" spans="1:13" x14ac:dyDescent="0.35">
      <c r="F2" s="171" t="s">
        <v>292</v>
      </c>
      <c r="G2" s="171" t="s">
        <v>26</v>
      </c>
      <c r="H2" s="171" t="s">
        <v>288</v>
      </c>
      <c r="I2" s="171" t="s">
        <v>284</v>
      </c>
      <c r="J2" s="171" t="s">
        <v>285</v>
      </c>
      <c r="K2" s="171" t="s">
        <v>286</v>
      </c>
      <c r="L2" s="171" t="s">
        <v>287</v>
      </c>
    </row>
    <row r="3" spans="1:13" x14ac:dyDescent="0.35">
      <c r="F3" s="73" t="s">
        <v>293</v>
      </c>
      <c r="G3" s="73" t="str">
        <f>'1. ANNUAL REVOLUTION'!D2</f>
        <v>SCORPIO</v>
      </c>
      <c r="H3" s="73" t="str">
        <f>'1. ANNUAL REVOLUTION'!D3</f>
        <v>NOCTURNAL</v>
      </c>
      <c r="I3" s="73" t="str">
        <f>IFERROR(VLOOKUP(G3,'ZODIAC LORD and ATRIBUTES'!A:B,2,FALSE),"")</f>
        <v>WATER</v>
      </c>
      <c r="J3" s="73" t="str" cm="1">
        <f t="array" ref="J3">INDEX($C$8:$C$16, MATCH(1, ($A$8:$A$16=H3)*($B$8:$B$16=I3), 0))</f>
        <v>MARS</v>
      </c>
      <c r="K3" s="73" t="str" cm="1">
        <f t="array" ref="K3">INDEX($D$8:$D$16, MATCH(1, ($A$8:$A$16=H3)*($B$8:$B$16=I3), 0))</f>
        <v>VENUS</v>
      </c>
      <c r="L3" s="73" t="str" cm="1">
        <f t="array" ref="L3">INDEX($E$8:$E$16, MATCH(1, ($A$8:$A$16=H3)*($B$8:$B$16=I3), 0))</f>
        <v>MOON</v>
      </c>
    </row>
    <row r="4" spans="1:13" x14ac:dyDescent="0.35">
      <c r="F4" s="276" t="s">
        <v>336</v>
      </c>
      <c r="G4" s="73" t="str">
        <f>'1. ANNUAL REVOLUTION'!B29</f>
        <v>SCORPIO</v>
      </c>
      <c r="H4" s="276" t="str">
        <f>'1. ANNUAL REVOLUTION'!D3</f>
        <v>NOCTURNAL</v>
      </c>
      <c r="I4" s="73" t="str">
        <f>IFERROR(VLOOKUP(G4,'ZODIAC LORD and ATRIBUTES'!A:B,2,FALSE),"")</f>
        <v>WATER</v>
      </c>
      <c r="J4" s="73" t="str" cm="1">
        <f t="array" ref="J4">INDEX($C$8:$C$16, MATCH(1, ($A$8:$A$16=H4)*($B$8:$B$16=I4), 0))</f>
        <v>MARS</v>
      </c>
      <c r="K4" s="73" t="str" cm="1">
        <f t="array" ref="K4">INDEX($D$8:$D$16, MATCH(1, ($A$8:$A$16=H4)*($B$8:$B$16=I4), 0))</f>
        <v>VENUS</v>
      </c>
      <c r="L4" s="73" t="str" cm="1">
        <f t="array" ref="L4">INDEX($E$8:$E$16, MATCH(1, ($A$8:$A$16=H4)*($B$8:$B$16=I4), 0))</f>
        <v>MOON</v>
      </c>
      <c r="M4" s="284" t="str">
        <f>IF(OR(J4="MOON",K4="MOON",L4="MOON"),"TRIPLICITY","NO TRIPLICITY")</f>
        <v>TRIPLICITY</v>
      </c>
    </row>
    <row r="5" spans="1:13" x14ac:dyDescent="0.35">
      <c r="F5" s="305" t="s">
        <v>355</v>
      </c>
      <c r="G5" s="284" t="str">
        <f>'1. ZODIAC NATAL'!B26</f>
        <v>TAURUS</v>
      </c>
      <c r="H5" s="305" t="str">
        <f>'1. ZODIAC NATAL'!B3</f>
        <v>DIURNAL</v>
      </c>
      <c r="I5" s="73" t="str">
        <f>IFERROR(VLOOKUP(G5,'ZODIAC LORD and ATRIBUTES'!A:B,2,FALSE),"")</f>
        <v>EARTH</v>
      </c>
      <c r="J5" s="73" t="str" cm="1">
        <f t="array" ref="J5">INDEX($C$8:$C$16, MATCH(1, ($A$8:$A$16=H5)*($B$8:$B$16=I5), 0))</f>
        <v>VENUS</v>
      </c>
      <c r="K5" s="73" t="str" cm="1">
        <f t="array" ref="K5">INDEX($D$8:$D$16, MATCH(1, ($A$8:$A$16=H5)*($B$8:$B$16=I5), 0))</f>
        <v>MOON</v>
      </c>
      <c r="L5" s="73" t="str" cm="1">
        <f t="array" ref="L5">INDEX($E$8:$E$16, MATCH(1, ($A$8:$A$16=H5)*($B$8:$B$16=I5), 0))</f>
        <v>MARS</v>
      </c>
      <c r="M5" s="284"/>
    </row>
    <row r="8" spans="1:13" x14ac:dyDescent="0.35">
      <c r="A8" s="72" t="s">
        <v>288</v>
      </c>
      <c r="B8" s="72" t="s">
        <v>291</v>
      </c>
      <c r="C8" s="72" t="s">
        <v>285</v>
      </c>
      <c r="D8" s="72" t="s">
        <v>286</v>
      </c>
      <c r="E8" s="72" t="s">
        <v>287</v>
      </c>
    </row>
    <row r="9" spans="1:13" x14ac:dyDescent="0.35">
      <c r="A9" s="202" t="s">
        <v>289</v>
      </c>
      <c r="B9" s="72" t="s">
        <v>280</v>
      </c>
      <c r="C9" s="72" t="s">
        <v>13</v>
      </c>
      <c r="D9" s="72" t="s">
        <v>59</v>
      </c>
      <c r="E9" s="72" t="s">
        <v>10</v>
      </c>
    </row>
    <row r="10" spans="1:13" x14ac:dyDescent="0.35">
      <c r="A10" s="202" t="s">
        <v>289</v>
      </c>
      <c r="B10" s="72" t="s">
        <v>281</v>
      </c>
      <c r="C10" s="72" t="s">
        <v>35</v>
      </c>
      <c r="D10" s="72" t="s">
        <v>117</v>
      </c>
      <c r="E10" s="72" t="s">
        <v>120</v>
      </c>
    </row>
    <row r="11" spans="1:13" x14ac:dyDescent="0.35">
      <c r="A11" s="202" t="s">
        <v>289</v>
      </c>
      <c r="B11" s="72" t="s">
        <v>282</v>
      </c>
      <c r="C11" s="72" t="s">
        <v>56</v>
      </c>
      <c r="D11" s="72" t="s">
        <v>10</v>
      </c>
      <c r="E11" s="72" t="s">
        <v>13</v>
      </c>
    </row>
    <row r="12" spans="1:13" x14ac:dyDescent="0.35">
      <c r="A12" s="202" t="s">
        <v>289</v>
      </c>
      <c r="B12" s="72" t="s">
        <v>283</v>
      </c>
      <c r="C12" s="72" t="s">
        <v>120</v>
      </c>
      <c r="D12" s="72" t="s">
        <v>117</v>
      </c>
      <c r="E12" s="72" t="s">
        <v>35</v>
      </c>
    </row>
    <row r="13" spans="1:13" x14ac:dyDescent="0.35">
      <c r="A13" s="202" t="s">
        <v>290</v>
      </c>
      <c r="B13" s="72" t="s">
        <v>280</v>
      </c>
      <c r="C13" s="72" t="s">
        <v>59</v>
      </c>
      <c r="D13" s="72" t="s">
        <v>13</v>
      </c>
      <c r="E13" s="72" t="s">
        <v>10</v>
      </c>
    </row>
    <row r="14" spans="1:13" x14ac:dyDescent="0.35">
      <c r="A14" s="202" t="s">
        <v>290</v>
      </c>
      <c r="B14" s="72" t="s">
        <v>281</v>
      </c>
      <c r="C14" s="72" t="s">
        <v>117</v>
      </c>
      <c r="D14" s="72" t="s">
        <v>35</v>
      </c>
      <c r="E14" s="72" t="s">
        <v>120</v>
      </c>
    </row>
    <row r="15" spans="1:13" x14ac:dyDescent="0.35">
      <c r="A15" s="202" t="s">
        <v>290</v>
      </c>
      <c r="B15" s="72" t="s">
        <v>282</v>
      </c>
      <c r="C15" s="72" t="s">
        <v>10</v>
      </c>
      <c r="D15" s="72" t="s">
        <v>56</v>
      </c>
      <c r="E15" s="72" t="s">
        <v>13</v>
      </c>
    </row>
    <row r="16" spans="1:13" x14ac:dyDescent="0.35">
      <c r="A16" s="202" t="s">
        <v>290</v>
      </c>
      <c r="B16" s="72" t="s">
        <v>283</v>
      </c>
      <c r="C16" s="72" t="s">
        <v>117</v>
      </c>
      <c r="D16" s="72" t="s">
        <v>120</v>
      </c>
      <c r="E16" s="72" t="s">
        <v>35</v>
      </c>
    </row>
  </sheetData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DA7AD-465F-495A-B043-AE440CDE078B}">
  <sheetPr codeName="Sheet25">
    <tabColor theme="2" tint="-0.249977111117893"/>
  </sheetPr>
  <dimension ref="A21:A1000"/>
  <sheetViews>
    <sheetView zoomScale="55" zoomScaleNormal="55" workbookViewId="0">
      <selection activeCell="G10" sqref="G10:H11"/>
    </sheetView>
  </sheetViews>
  <sheetFormatPr defaultColWidth="14.453125" defaultRowHeight="15" customHeight="1" x14ac:dyDescent="0.35"/>
  <cols>
    <col min="1" max="29" width="8.7265625" customWidth="1"/>
  </cols>
  <sheetData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85318-ACDE-40DD-85B8-901BDEF10553}">
  <sheetPr>
    <tabColor theme="1"/>
  </sheetPr>
  <dimension ref="A1:C7"/>
  <sheetViews>
    <sheetView workbookViewId="0">
      <selection activeCell="C12" sqref="C12"/>
    </sheetView>
  </sheetViews>
  <sheetFormatPr defaultRowHeight="14.5" x14ac:dyDescent="0.35"/>
  <cols>
    <col min="2" max="2" width="11.7265625" bestFit="1" customWidth="1"/>
    <col min="3" max="3" width="19.54296875" bestFit="1" customWidth="1"/>
  </cols>
  <sheetData>
    <row r="1" spans="1:3" x14ac:dyDescent="0.35">
      <c r="A1" s="114" t="s">
        <v>387</v>
      </c>
      <c r="B1" s="114" t="s">
        <v>386</v>
      </c>
      <c r="C1" s="114" t="s">
        <v>404</v>
      </c>
    </row>
    <row r="2" spans="1:3" x14ac:dyDescent="0.35">
      <c r="A2" t="s">
        <v>304</v>
      </c>
      <c r="B2" t="s">
        <v>410</v>
      </c>
      <c r="C2" s="421" t="s">
        <v>289</v>
      </c>
    </row>
    <row r="3" spans="1:3" x14ac:dyDescent="0.35">
      <c r="A3" t="s">
        <v>329</v>
      </c>
      <c r="B3" t="s">
        <v>382</v>
      </c>
      <c r="C3" s="421" t="s">
        <v>290</v>
      </c>
    </row>
    <row r="4" spans="1:3" x14ac:dyDescent="0.35">
      <c r="B4" t="s">
        <v>268</v>
      </c>
    </row>
    <row r="5" spans="1:3" x14ac:dyDescent="0.35">
      <c r="B5" t="s">
        <v>383</v>
      </c>
    </row>
    <row r="6" spans="1:3" x14ac:dyDescent="0.35">
      <c r="B6" t="s">
        <v>384</v>
      </c>
    </row>
    <row r="7" spans="1:3" x14ac:dyDescent="0.35">
      <c r="B7" t="s">
        <v>385</v>
      </c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82A8C-0298-4C4A-816C-6D814FF2655E}">
  <sheetPr>
    <tabColor theme="1"/>
  </sheetPr>
  <dimension ref="A1:I20"/>
  <sheetViews>
    <sheetView workbookViewId="0">
      <selection activeCell="H22" sqref="H22"/>
    </sheetView>
  </sheetViews>
  <sheetFormatPr defaultRowHeight="14.5" x14ac:dyDescent="0.35"/>
  <cols>
    <col min="1" max="1" width="3.81640625" bestFit="1" customWidth="1"/>
    <col min="2" max="2" width="11.26953125" bestFit="1" customWidth="1"/>
    <col min="3" max="3" width="12.54296875" customWidth="1"/>
    <col min="5" max="5" width="24.7265625" bestFit="1" customWidth="1"/>
    <col min="6" max="6" width="11.453125" bestFit="1" customWidth="1"/>
    <col min="7" max="7" width="17.1796875" bestFit="1" customWidth="1"/>
    <col min="8" max="8" width="17" bestFit="1" customWidth="1"/>
    <col min="9" max="9" width="11.26953125" bestFit="1" customWidth="1"/>
  </cols>
  <sheetData>
    <row r="1" spans="1:9" ht="23.5" x14ac:dyDescent="0.5">
      <c r="E1" s="279" t="s">
        <v>350</v>
      </c>
      <c r="F1" s="201"/>
      <c r="G1" s="280" t="s">
        <v>349</v>
      </c>
      <c r="H1" s="281" t="s">
        <v>3</v>
      </c>
    </row>
    <row r="2" spans="1:9" s="41" customFormat="1" ht="30" customHeight="1" x14ac:dyDescent="0.35">
      <c r="E2" s="265" t="s">
        <v>292</v>
      </c>
      <c r="F2" s="265" t="s">
        <v>26</v>
      </c>
      <c r="G2" s="265" t="s">
        <v>26</v>
      </c>
      <c r="H2" s="203" t="s">
        <v>344</v>
      </c>
    </row>
    <row r="3" spans="1:9" x14ac:dyDescent="0.35">
      <c r="E3" s="66" t="s">
        <v>340</v>
      </c>
      <c r="F3" s="66" t="str">
        <f>'1. ANNUAL REVOLUTION'!B43</f>
        <v>LIBRA</v>
      </c>
      <c r="G3" s="73" t="str">
        <f>'1. ANNUAL REVOLUTION'!B46</f>
        <v>TAURUS</v>
      </c>
      <c r="H3" s="66">
        <f>IF(
    INDEX($A$9:$A$20, MATCH(G3, $C$9:$C$20, 0)) &gt;= INDEX($A$9:$A$20, MATCH(F3, $C$9:$C$20, 0)),
    INDEX($A$9:$A$20, MATCH(G3, $C$9:$C$20, 0)) - INDEX($A$9:$A$20, MATCH(F3, $C$9:$C$20, 0)) + 1,
    (12 - INDEX($A$9:$A$20, MATCH(F3, $C$9:$C$20, 0)) + 1) + INDEX($A$9:$A$20, MATCH(G3, $C$9:$C$20, 0))
)</f>
        <v>8</v>
      </c>
    </row>
    <row r="4" spans="1:9" x14ac:dyDescent="0.35">
      <c r="E4" s="66" t="s">
        <v>341</v>
      </c>
      <c r="F4" s="66" t="str">
        <f>'1. ANNUAL REVOLUTION'!B47</f>
        <v>SCORPIO</v>
      </c>
      <c r="G4" s="73" t="str">
        <f>'1. ANNUAL REVOLUTION'!B46</f>
        <v>TAURUS</v>
      </c>
      <c r="H4" s="285">
        <f>IF(
    INDEX($A$9:$A$20, MATCH(G4, $C$9:$C$20, 0)) &gt;= INDEX($A$9:$A$20, MATCH(F4, $C$9:$C$20, 0)),
    INDEX($A$9:$A$20, MATCH(G4, $C$9:$C$20, 0)) - INDEX($A$9:$A$20, MATCH(F4, $C$9:$C$20, 0)) + 1,
    (12 - INDEX($A$9:$A$20, MATCH(F4, $C$9:$C$20, 0)) + 1) + INDEX($A$9:$A$20, MATCH(G4, $C$9:$C$20, 0))
)</f>
        <v>7</v>
      </c>
    </row>
    <row r="5" spans="1:9" x14ac:dyDescent="0.35">
      <c r="E5" s="66" t="s">
        <v>345</v>
      </c>
      <c r="F5" s="66" t="str">
        <f>'1. ANNUAL REVOLUTION'!B47</f>
        <v>SCORPIO</v>
      </c>
      <c r="G5" s="73" t="str">
        <f>'1. ANNUAL REVOLUTION'!B29</f>
        <v>SCORPIO</v>
      </c>
      <c r="H5" s="66">
        <f>IF(
    INDEX($A$9:$A$20, MATCH(G5, $C$9:$C$20, 0)) &gt;= INDEX($A$9:$A$20, MATCH(F5, $C$9:$C$20, 0)),
    INDEX($A$9:$A$20, MATCH(G5, $C$9:$C$20, 0)) - INDEX($A$9:$A$20, MATCH(F5, $C$9:$C$20, 0)) + 1,
    (12 - INDEX($A$9:$A$20, MATCH(F5, $C$9:$C$20, 0)) + 1) + INDEX($A$9:$A$20, MATCH(G5, $C$9:$C$20, 0))
)</f>
        <v>1</v>
      </c>
      <c r="I5" s="66" t="str">
        <f t="shared" ref="I5" si="0">INDEX($B$8:$B$20, MATCH(H5, $A$8:$A$20, 0))</f>
        <v>ANGULAR</v>
      </c>
    </row>
    <row r="6" spans="1:9" x14ac:dyDescent="0.35">
      <c r="E6" s="66" t="s">
        <v>348</v>
      </c>
      <c r="F6" s="66" t="str">
        <f>'1. ANNUAL REVOLUTION'!B47</f>
        <v>SCORPIO</v>
      </c>
      <c r="G6" s="66" t="str">
        <f>'1. ANNUAL REVOLUTION'!B45</f>
        <v>SAGITARIUS</v>
      </c>
      <c r="H6" s="66">
        <f>IF(
    INDEX($A$9:$A$20, MATCH(G6, $C$9:$C$20, 0)) &gt;= INDEX($A$9:$A$20, MATCH(F6, $C$9:$C$20, 0)),
    INDEX($A$9:$A$20, MATCH(G6, $C$9:$C$20, 0)) - INDEX($A$9:$A$20, MATCH(F6, $C$9:$C$20, 0)) + 1,
    (12 - INDEX($A$9:$A$20, MATCH(F6, $C$9:$C$20, 0)) + 1) + INDEX($A$9:$A$20, MATCH(G6, $C$9:$C$20, 0))
)</f>
        <v>2</v>
      </c>
    </row>
    <row r="8" spans="1:9" x14ac:dyDescent="0.35">
      <c r="A8" s="9" t="s">
        <v>343</v>
      </c>
      <c r="B8" s="9" t="s">
        <v>245</v>
      </c>
      <c r="C8" s="9" t="s">
        <v>342</v>
      </c>
    </row>
    <row r="9" spans="1:9" x14ac:dyDescent="0.35">
      <c r="A9" s="9">
        <v>1</v>
      </c>
      <c r="B9" s="9" t="s">
        <v>346</v>
      </c>
      <c r="C9" s="72" t="s">
        <v>31</v>
      </c>
    </row>
    <row r="10" spans="1:9" x14ac:dyDescent="0.35">
      <c r="A10" s="9">
        <v>2</v>
      </c>
      <c r="B10" s="9" t="s">
        <v>347</v>
      </c>
      <c r="C10" s="72" t="s">
        <v>121</v>
      </c>
    </row>
    <row r="11" spans="1:9" x14ac:dyDescent="0.35">
      <c r="A11" s="9">
        <v>3</v>
      </c>
      <c r="B11" s="9" t="s">
        <v>247</v>
      </c>
      <c r="C11" s="72" t="s">
        <v>102</v>
      </c>
    </row>
    <row r="12" spans="1:9" x14ac:dyDescent="0.35">
      <c r="A12" s="9">
        <v>4</v>
      </c>
      <c r="B12" s="9" t="s">
        <v>346</v>
      </c>
      <c r="C12" s="72" t="s">
        <v>67</v>
      </c>
    </row>
    <row r="13" spans="1:9" x14ac:dyDescent="0.35">
      <c r="A13" s="9">
        <v>5</v>
      </c>
      <c r="B13" s="9" t="s">
        <v>347</v>
      </c>
      <c r="C13" s="72" t="s">
        <v>69</v>
      </c>
    </row>
    <row r="14" spans="1:9" x14ac:dyDescent="0.35">
      <c r="A14" s="9">
        <v>6</v>
      </c>
      <c r="B14" s="9" t="s">
        <v>247</v>
      </c>
      <c r="C14" s="72" t="s">
        <v>77</v>
      </c>
    </row>
    <row r="15" spans="1:9" x14ac:dyDescent="0.35">
      <c r="A15" s="9">
        <v>7</v>
      </c>
      <c r="B15" s="9" t="s">
        <v>346</v>
      </c>
      <c r="C15" s="72" t="s">
        <v>84</v>
      </c>
    </row>
    <row r="16" spans="1:9" x14ac:dyDescent="0.35">
      <c r="A16" s="9">
        <v>8</v>
      </c>
      <c r="B16" s="9" t="s">
        <v>347</v>
      </c>
      <c r="C16" s="72" t="s">
        <v>122</v>
      </c>
    </row>
    <row r="17" spans="1:3" x14ac:dyDescent="0.35">
      <c r="A17" s="9">
        <v>9</v>
      </c>
      <c r="B17" s="9" t="s">
        <v>247</v>
      </c>
      <c r="C17" s="72" t="s">
        <v>82</v>
      </c>
    </row>
    <row r="18" spans="1:3" x14ac:dyDescent="0.35">
      <c r="A18" s="9">
        <v>10</v>
      </c>
      <c r="B18" s="9" t="s">
        <v>346</v>
      </c>
      <c r="C18" s="72" t="s">
        <v>142</v>
      </c>
    </row>
    <row r="19" spans="1:3" x14ac:dyDescent="0.35">
      <c r="A19" s="9">
        <v>11</v>
      </c>
      <c r="B19" s="9" t="s">
        <v>347</v>
      </c>
      <c r="C19" s="72" t="s">
        <v>79</v>
      </c>
    </row>
    <row r="20" spans="1:3" x14ac:dyDescent="0.35">
      <c r="A20" s="9">
        <v>12</v>
      </c>
      <c r="B20" s="9" t="s">
        <v>247</v>
      </c>
      <c r="C20" s="72" t="s">
        <v>124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8DE76-AFD2-41CE-B3B8-CA1901357B91}">
  <sheetPr>
    <tabColor theme="1"/>
  </sheetPr>
  <dimension ref="A1:G22"/>
  <sheetViews>
    <sheetView topLeftCell="D1" zoomScaleNormal="100" workbookViewId="0">
      <selection activeCell="F5" sqref="F5"/>
    </sheetView>
  </sheetViews>
  <sheetFormatPr defaultRowHeight="14.5" x14ac:dyDescent="0.35"/>
  <cols>
    <col min="1" max="1" width="4.26953125" hidden="1" customWidth="1"/>
    <col min="2" max="2" width="10.7265625" hidden="1" customWidth="1"/>
    <col min="3" max="3" width="6.54296875" hidden="1" customWidth="1"/>
    <col min="5" max="5" width="17.453125" bestFit="1" customWidth="1"/>
    <col min="6" max="6" width="11.453125" bestFit="1" customWidth="1"/>
    <col min="7" max="7" width="19" bestFit="1" customWidth="1"/>
    <col min="11" max="11" width="13.81640625" bestFit="1" customWidth="1"/>
  </cols>
  <sheetData>
    <row r="1" spans="1:7" x14ac:dyDescent="0.35">
      <c r="A1" t="s">
        <v>393</v>
      </c>
      <c r="B1">
        <f>'1. FIRDARIA CALCULATOR'!B5</f>
        <v>45</v>
      </c>
    </row>
    <row r="2" spans="1:7" x14ac:dyDescent="0.35">
      <c r="E2" s="114" t="s">
        <v>409</v>
      </c>
      <c r="F2" s="114" t="s">
        <v>26</v>
      </c>
      <c r="G2" s="114" t="s">
        <v>408</v>
      </c>
    </row>
    <row r="3" spans="1:7" x14ac:dyDescent="0.35">
      <c r="E3" s="429" t="s">
        <v>101</v>
      </c>
      <c r="F3" s="66" t="str">
        <f>IF('1. ZODIAC NATAL'!B3="DIURNAL",'1. ZODIAC NATAL'!B23,'1. ZODIAC NATAL'!B26)</f>
        <v>SCORPIO</v>
      </c>
      <c r="G3" s="66" t="str" cm="1">
        <f t="array" ref="G3">INDEX($B$11:$B$22, MOD(MATCH(F3,$B$11:$B$22,0) + $B$1 - 1, 12) + 1)</f>
        <v>LEO</v>
      </c>
    </row>
    <row r="4" spans="1:7" x14ac:dyDescent="0.35">
      <c r="E4" s="430" t="s">
        <v>103</v>
      </c>
      <c r="F4" s="66" t="str">
        <f>'1. ZODIAC NATAL'!B2</f>
        <v>SAGITARIUS</v>
      </c>
      <c r="G4" s="66" t="str" cm="1">
        <f t="array" ref="G4">INDEX($B$11:$B$22, MOD(MATCH(F4,$B$11:$B$22,0) + $B$1 - 1, 12) + 1)</f>
        <v>VIRGO</v>
      </c>
    </row>
    <row r="5" spans="1:7" x14ac:dyDescent="0.35">
      <c r="E5" s="431" t="s">
        <v>104</v>
      </c>
      <c r="F5" s="247" t="str">
        <f>'1. ZODIAC NATAL'!B33</f>
        <v>VIRGO</v>
      </c>
      <c r="G5" s="66" t="str" cm="1">
        <f t="array" ref="G5">INDEX($B$11:$B$22, MOD(MATCH(F5,$B$11:$B$22,0) + $B$1 - 1, 12) + 1)</f>
        <v>GEMINI</v>
      </c>
    </row>
    <row r="6" spans="1:7" ht="15" thickBot="1" x14ac:dyDescent="0.4">
      <c r="E6" s="20" t="s">
        <v>105</v>
      </c>
      <c r="F6" s="66" t="str">
        <f>'1. ZODIAC NATAL'!B27</f>
        <v>TAURUS</v>
      </c>
      <c r="G6" s="66" t="str" cm="1">
        <f t="array" ref="G6">INDEX($B$11:$B$22, MOD(MATCH(F6,$B$11:$B$22,0) + $B$1 - 1, 12) + 1)</f>
        <v>AQUARIUS</v>
      </c>
    </row>
    <row r="7" spans="1:7" ht="15" thickTop="1" x14ac:dyDescent="0.35"/>
    <row r="10" spans="1:7" x14ac:dyDescent="0.35">
      <c r="A10" s="9" t="s">
        <v>343</v>
      </c>
      <c r="B10" s="9" t="s">
        <v>342</v>
      </c>
    </row>
    <row r="11" spans="1:7" x14ac:dyDescent="0.35">
      <c r="A11" s="9">
        <v>1</v>
      </c>
      <c r="B11" s="72" t="s">
        <v>31</v>
      </c>
    </row>
    <row r="12" spans="1:7" x14ac:dyDescent="0.35">
      <c r="A12" s="9">
        <v>2</v>
      </c>
      <c r="B12" s="72" t="s">
        <v>121</v>
      </c>
    </row>
    <row r="13" spans="1:7" x14ac:dyDescent="0.35">
      <c r="A13" s="9">
        <v>3</v>
      </c>
      <c r="B13" s="72" t="s">
        <v>102</v>
      </c>
    </row>
    <row r="14" spans="1:7" x14ac:dyDescent="0.35">
      <c r="A14" s="9">
        <v>4</v>
      </c>
      <c r="B14" s="72" t="s">
        <v>67</v>
      </c>
    </row>
    <row r="15" spans="1:7" x14ac:dyDescent="0.35">
      <c r="A15" s="9">
        <v>5</v>
      </c>
      <c r="B15" s="72" t="s">
        <v>69</v>
      </c>
    </row>
    <row r="16" spans="1:7" x14ac:dyDescent="0.35">
      <c r="A16" s="9">
        <v>6</v>
      </c>
      <c r="B16" s="72" t="s">
        <v>77</v>
      </c>
    </row>
    <row r="17" spans="1:2" x14ac:dyDescent="0.35">
      <c r="A17" s="9">
        <v>7</v>
      </c>
      <c r="B17" s="72" t="s">
        <v>84</v>
      </c>
    </row>
    <row r="18" spans="1:2" x14ac:dyDescent="0.35">
      <c r="A18" s="9">
        <v>8</v>
      </c>
      <c r="B18" s="72" t="s">
        <v>122</v>
      </c>
    </row>
    <row r="19" spans="1:2" x14ac:dyDescent="0.35">
      <c r="A19" s="9">
        <v>9</v>
      </c>
      <c r="B19" s="72" t="s">
        <v>82</v>
      </c>
    </row>
    <row r="20" spans="1:2" x14ac:dyDescent="0.35">
      <c r="A20" s="9">
        <v>10</v>
      </c>
      <c r="B20" s="72" t="s">
        <v>142</v>
      </c>
    </row>
    <row r="21" spans="1:2" x14ac:dyDescent="0.35">
      <c r="A21" s="9">
        <v>11</v>
      </c>
      <c r="B21" s="72" t="s">
        <v>79</v>
      </c>
    </row>
    <row r="22" spans="1:2" x14ac:dyDescent="0.35">
      <c r="A22" s="9">
        <v>12</v>
      </c>
      <c r="B22" s="72" t="s">
        <v>124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1</vt:i4>
      </vt:variant>
    </vt:vector>
  </HeadingPairs>
  <TitlesOfParts>
    <vt:vector size="29" baseType="lpstr">
      <vt:lpstr>READ FIRST </vt:lpstr>
      <vt:lpstr>GENERAL HOROSCOPE READING</vt:lpstr>
      <vt:lpstr>PERSONAL CALENDAR READING</vt:lpstr>
      <vt:lpstr>1. ZODIAC NATAL</vt:lpstr>
      <vt:lpstr>1. ANNUAL REVOLUTION</vt:lpstr>
      <vt:lpstr>1. FIRDARIA CALCULATOR</vt:lpstr>
      <vt:lpstr>1. LORD OF THE TURN</vt:lpstr>
      <vt:lpstr>2. PROFECTION YEARLY &amp; MONTHLY</vt:lpstr>
      <vt:lpstr>2. SATURN JUPITER CONJ</vt:lpstr>
      <vt:lpstr>2. SOLAR REVOLUTION</vt:lpstr>
      <vt:lpstr>2.DODECATEMORIA TABLE HOROSCOPE</vt:lpstr>
      <vt:lpstr>2. YEAR OF USURPATION(ECLIPSE)</vt:lpstr>
      <vt:lpstr>3. ILLNESS AND PERILOUS YEAR</vt:lpstr>
      <vt:lpstr>AT MONTH</vt:lpstr>
      <vt:lpstr>AGES OF PTOLEMY</vt:lpstr>
      <vt:lpstr>CHALDEAN ORDER</vt:lpstr>
      <vt:lpstr>9th Part  helper</vt:lpstr>
      <vt:lpstr>LUNAR MANSION</vt:lpstr>
      <vt:lpstr>CNT PROGRESSION HLPR-SENSITIVE</vt:lpstr>
      <vt:lpstr>DODECATEMORIA TABLE</vt:lpstr>
      <vt:lpstr>CONTINOUS ZODIAC TABLE</vt:lpstr>
      <vt:lpstr>ZODIAC LORD and ATRIBUTES</vt:lpstr>
      <vt:lpstr>ZODIAC HELPER</vt:lpstr>
      <vt:lpstr>TRIPLICITY TABEL </vt:lpstr>
      <vt:lpstr>HOUSE DEFINITION</vt:lpstr>
      <vt:lpstr>MSLC TABEL </vt:lpstr>
      <vt:lpstr>ZODIAC CALCULATION </vt:lpstr>
      <vt:lpstr>PROFECTION CALCULATION </vt:lpstr>
      <vt:lpstr>'1. FIRDARIA CALCULATOR'!Print_Area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Z</dc:creator>
  <cp:keywords/>
  <dc:description/>
  <cp:lastModifiedBy>avi anto</cp:lastModifiedBy>
  <cp:revision/>
  <dcterms:created xsi:type="dcterms:W3CDTF">2011-01-24T22:03:50Z</dcterms:created>
  <dcterms:modified xsi:type="dcterms:W3CDTF">2025-06-07T09:20:05Z</dcterms:modified>
  <cp:category/>
  <cp:contentStatus/>
</cp:coreProperties>
</file>