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2d03f6d27d68f1f/Desktop/School/Spring 2024/Spreadsheet Modeling/"/>
    </mc:Choice>
  </mc:AlternateContent>
  <xr:revisionPtr revIDLastSave="1562" documentId="11_91AD8375B0DF47BF4F5A11564A36EF7AEA3687B3" xr6:coauthVersionLast="47" xr6:coauthVersionMax="47" xr10:uidLastSave="{66548771-2A9B-470A-BF72-005891FD5575}"/>
  <bookViews>
    <workbookView xWindow="-96" yWindow="-96" windowWidth="20928" windowHeight="12432" activeTab="1" xr2:uid="{00000000-000D-0000-FFFF-FFFF00000000}"/>
  </bookViews>
  <sheets>
    <sheet name="5_48" sheetId="1" r:id="rId1"/>
    <sheet name="5_57" sheetId="5" r:id="rId2"/>
    <sheet name="RedBrand Variation" sheetId="4" r:id="rId3"/>
  </sheets>
  <definedNames>
    <definedName name="Capacity" localSheetId="0">'5_48'!$F$17:$F$18</definedName>
    <definedName name="Capacity" localSheetId="1">'5_57'!$F$19:$F$24</definedName>
    <definedName name="Cost_per_barrel_shipping" localSheetId="0">'5_48'!$B$9:$C$10</definedName>
    <definedName name="Customer_demand" localSheetId="2">'RedBrand Variation'!$N$20:$O$21</definedName>
    <definedName name="Customer_net_inflow" localSheetId="2">'RedBrand Variation'!$K$20:$L$21</definedName>
    <definedName name="Destination" localSheetId="2">'RedBrand Variation'!$B$8:$B$33</definedName>
    <definedName name="Flow" localSheetId="1">'5_57'!$D$19:$D$24</definedName>
    <definedName name="Flow_product_1" localSheetId="2">'RedBrand Variation'!$D$8:$D$33</definedName>
    <definedName name="Flow_product_2" localSheetId="2">'RedBrand Variation'!$E$8:$E$33</definedName>
    <definedName name="Max_demand" localSheetId="0">'5_48'!$B$21:$C$21</definedName>
    <definedName name="Origin" localSheetId="2">'RedBrand Variation'!$A$8:$A$33</definedName>
    <definedName name="Plant_capacity" localSheetId="2">'RedBrand Variation'!$N$9:$O$11</definedName>
    <definedName name="Plant_net_outflow" localSheetId="2">'RedBrand Variation'!$K$9:$L$11</definedName>
    <definedName name="Shipments" localSheetId="0">'5_48'!$B$17:$C$18</definedName>
    <definedName name="solver_adj" localSheetId="0" hidden="1">'5_48'!$B$17:$C$18</definedName>
    <definedName name="solver_adj" localSheetId="1" hidden="1">'5_57'!$D$19:$D$24</definedName>
    <definedName name="solver_adj" localSheetId="2" hidden="1">'RedBrand Variation'!$D$8:$D$33,'RedBrand Variation'!$E$8:$E$33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'5_48'!$B$19:$C$19</definedName>
    <definedName name="solver_lhs1" localSheetId="1" hidden="1">'5_57'!$J$19:$J$20</definedName>
    <definedName name="solver_lhs1" localSheetId="2" hidden="1">'RedBrand Variation'!$F$8:$F$33</definedName>
    <definedName name="solver_lhs2" localSheetId="0" hidden="1">'5_48'!$D$17:$D$18</definedName>
    <definedName name="solver_lhs2" localSheetId="1" hidden="1">'5_57'!$J$21:$J$23</definedName>
    <definedName name="solver_lhs2" localSheetId="2" hidden="1">'RedBrand Variation'!$K$20:$L$21</definedName>
    <definedName name="solver_lhs3" localSheetId="1" hidden="1">'5_57'!$D$19:$D$24</definedName>
    <definedName name="solver_lhs3" localSheetId="2" hidden="1">'RedBrand Variation'!$K$9:$L$11</definedName>
    <definedName name="solver_lhs4" localSheetId="1" hidden="1">'5_57'!$D$19:$D$24</definedName>
    <definedName name="solver_lhs4" localSheetId="2" hidden="1">'RedBrand Variation'!$K$15:$L$16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4</definedName>
    <definedName name="solver_num" localSheetId="2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'5_48'!$B$27</definedName>
    <definedName name="solver_opt" localSheetId="1" hidden="1">'5_57'!$B$26</definedName>
    <definedName name="solver_opt" localSheetId="2" hidden="1">'RedBrand Variation'!$B$36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2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1</definedName>
    <definedName name="solver_rel2" localSheetId="1" hidden="1">2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3</definedName>
    <definedName name="solver_rel4" localSheetId="2" hidden="1">2</definedName>
    <definedName name="solver_rhs1" localSheetId="0" hidden="1">'5_48'!$B$21:$C$21</definedName>
    <definedName name="solver_rhs1" localSheetId="1" hidden="1">'5_57'!$L$19:$L$20</definedName>
    <definedName name="solver_rhs1" localSheetId="2" hidden="1">'RedBrand Variation'!$H$8:$H$33</definedName>
    <definedName name="solver_rhs2" localSheetId="0" hidden="1">'5_48'!$F$17:$F$18</definedName>
    <definedName name="solver_rhs2" localSheetId="1" hidden="1">'5_57'!$L$21:$L$23</definedName>
    <definedName name="solver_rhs2" localSheetId="2" hidden="1">'RedBrand Variation'!$N$20:$O$21</definedName>
    <definedName name="solver_rhs3" localSheetId="1" hidden="1">'5_57'!$F$19:$F$24</definedName>
    <definedName name="solver_rhs3" localSheetId="2" hidden="1">'RedBrand Variation'!$N$9:$O$11</definedName>
    <definedName name="solver_rhs4" localSheetId="1" hidden="1">0</definedName>
    <definedName name="solver_rhs4" localSheetId="2" hidden="1">'RedBrand Variation'!$N$15:$O$16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Unit_cost" localSheetId="2">'RedBrand Variation'!$C$8:$C$33</definedName>
    <definedName name="Warehouse_net_outflow" localSheetId="2">'RedBrand Variation'!$K$15:$L$16</definedName>
    <definedName name="Warehouse_requirement" localSheetId="2">'RedBrand Variation'!$N$15:$O$16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5" l="1"/>
  <c r="J22" i="5"/>
  <c r="J21" i="5"/>
  <c r="J20" i="5"/>
  <c r="J19" i="5"/>
  <c r="C24" i="5"/>
  <c r="C23" i="5"/>
  <c r="C22" i="5"/>
  <c r="C21" i="5"/>
  <c r="C20" i="5"/>
  <c r="C19" i="5"/>
  <c r="L21" i="4"/>
  <c r="L20" i="4"/>
  <c r="K21" i="4"/>
  <c r="K20" i="4"/>
  <c r="L16" i="4"/>
  <c r="L15" i="4"/>
  <c r="K16" i="4"/>
  <c r="K15" i="4"/>
  <c r="L10" i="4"/>
  <c r="L11" i="4"/>
  <c r="L9" i="4"/>
  <c r="K10" i="4"/>
  <c r="K11" i="4"/>
  <c r="K9" i="4"/>
  <c r="F8" i="4" a="1"/>
  <c r="F8" i="4"/>
  <c r="B36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B26" i="5"/>
  <c r="B25" i="1"/>
  <c r="C19" i="1"/>
  <c r="B19" i="1"/>
  <c r="D18" i="1"/>
  <c r="D17" i="1"/>
  <c r="B24" i="1"/>
  <c r="B26" i="1"/>
  <c r="B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7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Shipments of product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Shipments of product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7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Total shipments of both products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<sst xmlns="http://schemas.openxmlformats.org/spreadsheetml/2006/main" count="179" uniqueCount="97">
  <si>
    <t>Extracting, refining costs per barrel</t>
  </si>
  <si>
    <t>Field 1</t>
  </si>
  <si>
    <t>Field 2</t>
  </si>
  <si>
    <t>Cost per barrel of shipping</t>
  </si>
  <si>
    <t>U.K.</t>
  </si>
  <si>
    <t>Japan</t>
  </si>
  <si>
    <t>Selling price per barrel</t>
  </si>
  <si>
    <t>Shipments (in millions of barrels)</t>
  </si>
  <si>
    <t>Sum</t>
  </si>
  <si>
    <t>Capacity</t>
  </si>
  <si>
    <t>Max demand</t>
  </si>
  <si>
    <t>Summary of monetary values (in $millions)</t>
  </si>
  <si>
    <t>Extracting, refining cost</t>
  </si>
  <si>
    <t>Shipping cost</t>
  </si>
  <si>
    <t>Revenue</t>
  </si>
  <si>
    <t>Profit</t>
  </si>
  <si>
    <t>Amorco Oil Company</t>
  </si>
  <si>
    <t>Origin</t>
  </si>
  <si>
    <t>Destination</t>
  </si>
  <si>
    <t>Total cost</t>
  </si>
  <si>
    <t>RedBrand shipping model with two products competing for arc capacity</t>
  </si>
  <si>
    <t>Inputs</t>
  </si>
  <si>
    <t>Common arc capacity</t>
  </si>
  <si>
    <t>Network structure, flows, and arc capacity constraints</t>
  </si>
  <si>
    <t>Node balance constraints</t>
  </si>
  <si>
    <t>Unit Cost</t>
  </si>
  <si>
    <t>Flow product 1</t>
  </si>
  <si>
    <t>Flow product 2</t>
  </si>
  <si>
    <t>Total flow</t>
  </si>
  <si>
    <t>Arc Capacity</t>
  </si>
  <si>
    <t>Plant constraints</t>
  </si>
  <si>
    <t>Node</t>
  </si>
  <si>
    <t>Net outflow product 1</t>
  </si>
  <si>
    <t>Net outflow product 2</t>
  </si>
  <si>
    <t>Capacity product 1</t>
  </si>
  <si>
    <t>Capacity product 2</t>
  </si>
  <si>
    <t>Warehouse constraints</t>
  </si>
  <si>
    <t>Required product 1</t>
  </si>
  <si>
    <t>Required product 2</t>
  </si>
  <si>
    <t>Customer constraints</t>
  </si>
  <si>
    <t>Net inflow product 1</t>
  </si>
  <si>
    <t>Net inflow product 2</t>
  </si>
  <si>
    <t>Demand product 1</t>
  </si>
  <si>
    <t>Demand product 2</t>
  </si>
  <si>
    <t>Objective to minimize</t>
  </si>
  <si>
    <t>Car production at Fordco</t>
  </si>
  <si>
    <t>Unit production costs</t>
  </si>
  <si>
    <t>City</t>
  </si>
  <si>
    <t>Cost</t>
  </si>
  <si>
    <t>Detroit</t>
  </si>
  <si>
    <t>Dallas</t>
  </si>
  <si>
    <t>Unit shipping costs</t>
  </si>
  <si>
    <t>To</t>
  </si>
  <si>
    <t>City 1</t>
  </si>
  <si>
    <t>City 2</t>
  </si>
  <si>
    <t>City 3</t>
  </si>
  <si>
    <t>From</t>
  </si>
  <si>
    <t>Network formulation</t>
  </si>
  <si>
    <t>Flow balance constraints</t>
  </si>
  <si>
    <t>Flow</t>
  </si>
  <si>
    <t>Location</t>
  </si>
  <si>
    <t>Index</t>
  </si>
  <si>
    <t>Net flow in/out</t>
  </si>
  <si>
    <t>Reqt</t>
  </si>
  <si>
    <t>&lt;=</t>
  </si>
  <si>
    <t>=</t>
  </si>
  <si>
    <t>Range names used:</t>
  </si>
  <si>
    <t>='5_48'!$F$17:$F$18</t>
  </si>
  <si>
    <t>Cost_per_barrel_shipping</t>
  </si>
  <si>
    <t>='5_48'!$B$9:$C$10</t>
  </si>
  <si>
    <t>Max_demand</t>
  </si>
  <si>
    <t>='5_48'!$B$21:$C$21</t>
  </si>
  <si>
    <t>Shipments</t>
  </si>
  <si>
    <t>='5_48'!$B$17:$C$18</t>
  </si>
  <si>
    <t>='5_57'!$F$19:$F$24</t>
  </si>
  <si>
    <t>='5_57'!$D$19:$D$24</t>
  </si>
  <si>
    <t>Customer_demand</t>
  </si>
  <si>
    <t>='RedBrand Variation'!$N$20:$O$21</t>
  </si>
  <si>
    <t>Customer_net_inflow</t>
  </si>
  <si>
    <t>='RedBrand Variation'!$K$20:$L$21</t>
  </si>
  <si>
    <t>='RedBrand Variation'!$B$8:$B$33</t>
  </si>
  <si>
    <t>Flow_product_1</t>
  </si>
  <si>
    <t>='RedBrand Variation'!$D$8:$D$33</t>
  </si>
  <si>
    <t>Flow_product_2</t>
  </si>
  <si>
    <t>='RedBrand Variation'!$E$8:$E$33</t>
  </si>
  <si>
    <t>='RedBrand Variation'!$A$8:$A$33</t>
  </si>
  <si>
    <t>Plant_capacity</t>
  </si>
  <si>
    <t>='RedBrand Variation'!$N$9:$O$11</t>
  </si>
  <si>
    <t>Plant_net_outflow</t>
  </si>
  <si>
    <t>='RedBrand Variation'!$K$9:$L$11</t>
  </si>
  <si>
    <t>Warehouse_net_outflow</t>
  </si>
  <si>
    <t>='RedBrand Variation'!$K$15:$L$16</t>
  </si>
  <si>
    <t>Warehouse_requirement</t>
  </si>
  <si>
    <t>='RedBrand Variation'!$N$15:$O$16</t>
  </si>
  <si>
    <t>Unit_cost</t>
  </si>
  <si>
    <t>='RedBrand Variation'!$C$8:$C$33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</si>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</sst>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&quot;$&quot;#,##0;\-&quot;$&quot;#,##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/>
      <right style="thick">
        <color indexed="10"/>
      </right>
      <top/>
      <bottom/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Alignment="1">
      <alignment horizontal="right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7" xfId="0" applyNumberFormat="1" applyBorder="1"/>
    <xf numFmtId="165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2" borderId="12" xfId="0" applyFill="1" applyBorder="1"/>
    <xf numFmtId="0" fontId="0" fillId="2" borderId="1" xfId="0" applyFill="1" applyBorder="1"/>
    <xf numFmtId="1" fontId="0" fillId="0" borderId="13" xfId="0" applyNumberFormat="1" applyBorder="1"/>
    <xf numFmtId="1" fontId="0" fillId="0" borderId="14" xfId="0" applyNumberFormat="1" applyBorder="1"/>
    <xf numFmtId="0" fontId="0" fillId="2" borderId="11" xfId="0" applyFill="1" applyBorder="1"/>
    <xf numFmtId="1" fontId="0" fillId="0" borderId="0" xfId="0" applyNumberFormat="1"/>
    <xf numFmtId="1" fontId="0" fillId="0" borderId="15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1" fontId="0" fillId="0" borderId="16" xfId="0" applyNumberFormat="1" applyBorder="1"/>
    <xf numFmtId="1" fontId="0" fillId="0" borderId="17" xfId="0" applyNumberFormat="1" applyBorder="1"/>
    <xf numFmtId="166" fontId="0" fillId="0" borderId="18" xfId="0" applyNumberFormat="1" applyBorder="1"/>
    <xf numFmtId="166" fontId="0" fillId="0" borderId="19" xfId="0" applyNumberFormat="1" applyBorder="1"/>
    <xf numFmtId="166" fontId="0" fillId="0" borderId="20" xfId="0" applyNumberFormat="1" applyBorder="1"/>
    <xf numFmtId="0" fontId="0" fillId="0" borderId="0" xfId="0" applyAlignment="1">
      <alignment horizontal="centerContinuous"/>
    </xf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0" fontId="0" fillId="0" borderId="29" xfId="0" applyBorder="1"/>
    <xf numFmtId="0" fontId="0" fillId="0" borderId="19" xfId="0" applyBorder="1"/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166" fontId="0" fillId="0" borderId="33" xfId="0" applyNumberFormat="1" applyBorder="1"/>
    <xf numFmtId="0" fontId="2" fillId="0" borderId="0" xfId="0" applyFont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8"/>
  <sheetViews>
    <sheetView workbookViewId="0">
      <selection activeCell="H7" sqref="H7"/>
    </sheetView>
  </sheetViews>
  <sheetFormatPr defaultColWidth="8.83203125" defaultRowHeight="12.3" x14ac:dyDescent="0.4"/>
  <cols>
    <col min="1" max="1" width="22" customWidth="1"/>
    <col min="8" max="8" width="21.38671875" bestFit="1" customWidth="1"/>
  </cols>
  <sheetData>
    <row r="1" spans="1:9" x14ac:dyDescent="0.4">
      <c r="A1" s="1" t="s">
        <v>16</v>
      </c>
      <c r="H1" s="1" t="s">
        <v>66</v>
      </c>
    </row>
    <row r="2" spans="1:9" x14ac:dyDescent="0.4">
      <c r="H2" t="s">
        <v>9</v>
      </c>
      <c r="I2" t="s">
        <v>67</v>
      </c>
    </row>
    <row r="3" spans="1:9" ht="12.6" thickBot="1" x14ac:dyDescent="0.45">
      <c r="A3" t="s">
        <v>0</v>
      </c>
      <c r="H3" t="s">
        <v>68</v>
      </c>
      <c r="I3" t="s">
        <v>69</v>
      </c>
    </row>
    <row r="4" spans="1:9" x14ac:dyDescent="0.4">
      <c r="A4" t="s">
        <v>1</v>
      </c>
      <c r="B4" s="4">
        <v>3</v>
      </c>
      <c r="H4" t="s">
        <v>70</v>
      </c>
      <c r="I4" t="s">
        <v>71</v>
      </c>
    </row>
    <row r="5" spans="1:9" ht="12.6" thickBot="1" x14ac:dyDescent="0.45">
      <c r="A5" t="s">
        <v>2</v>
      </c>
      <c r="B5" s="5">
        <v>2</v>
      </c>
      <c r="H5" t="s">
        <v>72</v>
      </c>
      <c r="I5" t="s">
        <v>73</v>
      </c>
    </row>
    <row r="7" spans="1:9" x14ac:dyDescent="0.4">
      <c r="A7" t="s">
        <v>3</v>
      </c>
    </row>
    <row r="8" spans="1:9" ht="12.6" thickBot="1" x14ac:dyDescent="0.45">
      <c r="B8" s="6" t="s">
        <v>4</v>
      </c>
      <c r="C8" s="6" t="s">
        <v>5</v>
      </c>
    </row>
    <row r="9" spans="1:9" x14ac:dyDescent="0.4">
      <c r="A9" t="s">
        <v>1</v>
      </c>
      <c r="B9" s="7">
        <v>1</v>
      </c>
      <c r="C9" s="8">
        <v>2</v>
      </c>
    </row>
    <row r="10" spans="1:9" ht="12.6" thickBot="1" x14ac:dyDescent="0.45">
      <c r="A10" t="s">
        <v>2</v>
      </c>
      <c r="B10" s="9">
        <v>2</v>
      </c>
      <c r="C10" s="10">
        <v>1</v>
      </c>
    </row>
    <row r="11" spans="1:9" x14ac:dyDescent="0.4">
      <c r="B11" s="11"/>
      <c r="C11" s="11"/>
    </row>
    <row r="12" spans="1:9" ht="12.6" thickBot="1" x14ac:dyDescent="0.45">
      <c r="A12" t="s">
        <v>6</v>
      </c>
      <c r="B12" s="6" t="s">
        <v>4</v>
      </c>
      <c r="C12" s="6" t="s">
        <v>5</v>
      </c>
    </row>
    <row r="13" spans="1:9" ht="12.6" thickBot="1" x14ac:dyDescent="0.45">
      <c r="B13" s="13">
        <v>6</v>
      </c>
      <c r="C13" s="14">
        <v>6.5</v>
      </c>
    </row>
    <row r="15" spans="1:9" x14ac:dyDescent="0.4">
      <c r="A15" t="s">
        <v>7</v>
      </c>
    </row>
    <row r="16" spans="1:9" ht="12.6" thickBot="1" x14ac:dyDescent="0.45">
      <c r="B16" s="6" t="s">
        <v>4</v>
      </c>
      <c r="C16" s="6" t="s">
        <v>5</v>
      </c>
      <c r="D16" s="6" t="s">
        <v>8</v>
      </c>
      <c r="E16" s="6"/>
      <c r="F16" s="6" t="s">
        <v>9</v>
      </c>
    </row>
    <row r="17" spans="1:6" ht="12.6" thickTop="1" x14ac:dyDescent="0.4">
      <c r="A17" t="s">
        <v>1</v>
      </c>
      <c r="B17" s="54">
        <v>40</v>
      </c>
      <c r="C17" s="55">
        <v>0</v>
      </c>
      <c r="D17">
        <f xml:space="preserve"> SUM(B17:C17)</f>
        <v>40</v>
      </c>
      <c r="E17" s="53" t="s">
        <v>64</v>
      </c>
      <c r="F17" s="2">
        <v>40</v>
      </c>
    </row>
    <row r="18" spans="1:6" ht="12.6" thickBot="1" x14ac:dyDescent="0.45">
      <c r="A18" t="s">
        <v>2</v>
      </c>
      <c r="B18" s="56">
        <v>0</v>
      </c>
      <c r="C18" s="57">
        <v>30</v>
      </c>
      <c r="D18">
        <f xml:space="preserve"> SUM(B18:C18)</f>
        <v>30</v>
      </c>
      <c r="E18" s="53" t="s">
        <v>64</v>
      </c>
      <c r="F18" s="3">
        <v>50</v>
      </c>
    </row>
    <row r="19" spans="1:6" ht="12.6" thickTop="1" x14ac:dyDescent="0.4">
      <c r="A19" t="s">
        <v>8</v>
      </c>
      <c r="B19">
        <f>SUM(B17:B18)</f>
        <v>40</v>
      </c>
      <c r="C19">
        <f>SUM(C17:C18)</f>
        <v>30</v>
      </c>
    </row>
    <row r="20" spans="1:6" ht="12.6" thickBot="1" x14ac:dyDescent="0.45">
      <c r="B20" s="53" t="s">
        <v>64</v>
      </c>
      <c r="C20" s="53" t="s">
        <v>64</v>
      </c>
    </row>
    <row r="21" spans="1:6" ht="12.6" thickBot="1" x14ac:dyDescent="0.45">
      <c r="A21" t="s">
        <v>10</v>
      </c>
      <c r="B21" s="15">
        <v>40</v>
      </c>
      <c r="C21" s="16">
        <v>30</v>
      </c>
    </row>
    <row r="23" spans="1:6" x14ac:dyDescent="0.4">
      <c r="A23" t="s">
        <v>11</v>
      </c>
    </row>
    <row r="24" spans="1:6" x14ac:dyDescent="0.4">
      <c r="A24" t="s">
        <v>12</v>
      </c>
      <c r="B24" s="11">
        <f xml:space="preserve"> SUMPRODUCT(B4:B5,D17:D18)</f>
        <v>180</v>
      </c>
    </row>
    <row r="25" spans="1:6" x14ac:dyDescent="0.4">
      <c r="A25" t="s">
        <v>13</v>
      </c>
      <c r="B25" s="11">
        <f xml:space="preserve"> SUMPRODUCT(Cost_per_barrel_shipping, Shipments)</f>
        <v>70</v>
      </c>
    </row>
    <row r="26" spans="1:6" ht="12.6" thickBot="1" x14ac:dyDescent="0.45">
      <c r="A26" t="s">
        <v>14</v>
      </c>
      <c r="B26" s="11">
        <f xml:space="preserve"> SUMPRODUCT(B13:C13,B19:C19)</f>
        <v>435</v>
      </c>
    </row>
    <row r="27" spans="1:6" ht="12.9" thickTop="1" thickBot="1" x14ac:dyDescent="0.45">
      <c r="A27" t="s">
        <v>15</v>
      </c>
      <c r="B27" s="52">
        <f xml:space="preserve"> B26 - B25 - B24</f>
        <v>185</v>
      </c>
    </row>
    <row r="28" spans="1:6" ht="12.6" thickTop="1" x14ac:dyDescent="0.4"/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&amp;CProblem 4.9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E26" sqref="E26"/>
    </sheetView>
  </sheetViews>
  <sheetFormatPr defaultColWidth="10.6640625" defaultRowHeight="12.3" x14ac:dyDescent="0.4"/>
  <cols>
    <col min="9" max="9" width="21.38671875" bestFit="1" customWidth="1"/>
    <col min="10" max="10" width="12" bestFit="1" customWidth="1"/>
  </cols>
  <sheetData>
    <row r="1" spans="1:12" x14ac:dyDescent="0.4">
      <c r="A1" s="1" t="s">
        <v>45</v>
      </c>
      <c r="B1" s="1"/>
      <c r="I1" s="1" t="s">
        <v>66</v>
      </c>
    </row>
    <row r="2" spans="1:12" x14ac:dyDescent="0.4">
      <c r="A2" s="1"/>
      <c r="I2" t="s">
        <v>9</v>
      </c>
      <c r="J2" t="s">
        <v>74</v>
      </c>
    </row>
    <row r="3" spans="1:12" x14ac:dyDescent="0.4">
      <c r="A3" t="s">
        <v>46</v>
      </c>
      <c r="I3" t="s">
        <v>59</v>
      </c>
      <c r="J3" t="s">
        <v>75</v>
      </c>
    </row>
    <row r="4" spans="1:12" ht="12.6" thickBot="1" x14ac:dyDescent="0.45">
      <c r="A4" t="s">
        <v>47</v>
      </c>
      <c r="B4" s="6" t="s">
        <v>48</v>
      </c>
    </row>
    <row r="5" spans="1:12" x14ac:dyDescent="0.4">
      <c r="A5" t="s">
        <v>49</v>
      </c>
      <c r="B5" s="35">
        <v>2000</v>
      </c>
    </row>
    <row r="6" spans="1:12" ht="12.6" thickBot="1" x14ac:dyDescent="0.45">
      <c r="A6" t="s">
        <v>50</v>
      </c>
      <c r="B6" s="36">
        <v>1800</v>
      </c>
    </row>
    <row r="7" spans="1:12" x14ac:dyDescent="0.4">
      <c r="A7" s="1"/>
    </row>
    <row r="8" spans="1:12" x14ac:dyDescent="0.4">
      <c r="A8" t="s">
        <v>51</v>
      </c>
    </row>
    <row r="9" spans="1:12" x14ac:dyDescent="0.4">
      <c r="C9" s="37" t="s">
        <v>52</v>
      </c>
      <c r="D9" s="37"/>
      <c r="E9" s="37"/>
      <c r="F9" s="37"/>
      <c r="G9" s="37"/>
      <c r="H9" s="37"/>
    </row>
    <row r="10" spans="1:12" ht="12.6" thickBot="1" x14ac:dyDescent="0.45">
      <c r="A10" s="6"/>
      <c r="B10" s="6"/>
      <c r="C10" s="6" t="s">
        <v>49</v>
      </c>
      <c r="D10" s="6" t="s">
        <v>50</v>
      </c>
      <c r="E10" s="6" t="s">
        <v>53</v>
      </c>
      <c r="F10" s="6" t="s">
        <v>54</v>
      </c>
      <c r="G10" s="6" t="s">
        <v>55</v>
      </c>
      <c r="H10" s="6"/>
      <c r="I10" s="6"/>
      <c r="J10" s="6"/>
      <c r="K10" s="6"/>
      <c r="L10" s="6"/>
    </row>
    <row r="11" spans="1:12" x14ac:dyDescent="0.4">
      <c r="A11" t="s">
        <v>56</v>
      </c>
      <c r="B11" t="s">
        <v>49</v>
      </c>
      <c r="C11" s="38"/>
      <c r="D11" s="39"/>
      <c r="E11" s="39">
        <v>800</v>
      </c>
      <c r="F11" s="39">
        <v>600</v>
      </c>
      <c r="G11" s="40">
        <v>300</v>
      </c>
      <c r="H11" s="11"/>
    </row>
    <row r="12" spans="1:12" x14ac:dyDescent="0.4">
      <c r="B12" t="s">
        <v>50</v>
      </c>
      <c r="C12" s="41"/>
      <c r="D12" s="11"/>
      <c r="E12" s="11">
        <v>500</v>
      </c>
      <c r="F12" s="11">
        <v>200</v>
      </c>
      <c r="G12" s="42">
        <v>200</v>
      </c>
      <c r="H12" s="11"/>
    </row>
    <row r="13" spans="1:12" x14ac:dyDescent="0.4">
      <c r="B13" t="s">
        <v>53</v>
      </c>
      <c r="C13" s="41"/>
      <c r="D13" s="11"/>
      <c r="E13" s="11"/>
      <c r="F13" s="11"/>
      <c r="G13" s="42"/>
      <c r="H13" s="11"/>
    </row>
    <row r="14" spans="1:12" x14ac:dyDescent="0.4">
      <c r="B14" t="s">
        <v>54</v>
      </c>
      <c r="C14" s="41"/>
      <c r="D14" s="11"/>
      <c r="E14" s="11"/>
      <c r="F14" s="11"/>
      <c r="G14" s="42"/>
      <c r="H14" s="11"/>
    </row>
    <row r="15" spans="1:12" ht="12.6" thickBot="1" x14ac:dyDescent="0.45">
      <c r="B15" t="s">
        <v>55</v>
      </c>
      <c r="C15" s="43"/>
      <c r="D15" s="44"/>
      <c r="E15" s="44"/>
      <c r="F15" s="44"/>
      <c r="G15" s="45"/>
      <c r="H15" s="11"/>
    </row>
    <row r="17" spans="1:12" x14ac:dyDescent="0.4">
      <c r="A17" t="s">
        <v>57</v>
      </c>
      <c r="H17" t="s">
        <v>58</v>
      </c>
    </row>
    <row r="18" spans="1:12" ht="12.6" thickBot="1" x14ac:dyDescent="0.45">
      <c r="A18" s="6" t="s">
        <v>17</v>
      </c>
      <c r="B18" s="6" t="s">
        <v>18</v>
      </c>
      <c r="C18" s="6" t="s">
        <v>48</v>
      </c>
      <c r="D18" s="6" t="s">
        <v>59</v>
      </c>
      <c r="E18" s="6"/>
      <c r="F18" s="6" t="s">
        <v>9</v>
      </c>
      <c r="H18" s="6" t="s">
        <v>60</v>
      </c>
      <c r="I18" s="6" t="s">
        <v>61</v>
      </c>
      <c r="J18" s="6" t="s">
        <v>62</v>
      </c>
      <c r="L18" s="6" t="s">
        <v>63</v>
      </c>
    </row>
    <row r="19" spans="1:12" ht="12.6" thickTop="1" x14ac:dyDescent="0.4">
      <c r="A19">
        <v>1</v>
      </c>
      <c r="B19">
        <v>3</v>
      </c>
      <c r="C19" s="11">
        <f xml:space="preserve"> D19 * ($B$5 + E11)</f>
        <v>6440000</v>
      </c>
      <c r="D19" s="46">
        <v>2300</v>
      </c>
      <c r="E19" s="12" t="s">
        <v>64</v>
      </c>
      <c r="F19">
        <v>2700</v>
      </c>
      <c r="H19" t="s">
        <v>49</v>
      </c>
      <c r="I19">
        <v>1</v>
      </c>
      <c r="J19" s="17">
        <f>SUMIF($A$19:$A$24,I19,Flow)</f>
        <v>6000</v>
      </c>
      <c r="K19" s="12" t="s">
        <v>64</v>
      </c>
      <c r="L19" s="47">
        <v>6500</v>
      </c>
    </row>
    <row r="20" spans="1:12" x14ac:dyDescent="0.4">
      <c r="A20">
        <v>1</v>
      </c>
      <c r="B20">
        <v>4</v>
      </c>
      <c r="C20" s="11">
        <f xml:space="preserve"> D20 * ($B$5 + F11)</f>
        <v>3380000</v>
      </c>
      <c r="D20" s="48">
        <v>1300</v>
      </c>
      <c r="E20" s="12" t="s">
        <v>64</v>
      </c>
      <c r="F20">
        <v>2700</v>
      </c>
      <c r="H20" t="s">
        <v>50</v>
      </c>
      <c r="I20">
        <v>2</v>
      </c>
      <c r="J20" s="17">
        <f>SUMIF($A$19:$A$24,I20,Flow)</f>
        <v>6000</v>
      </c>
      <c r="K20" s="12" t="s">
        <v>64</v>
      </c>
      <c r="L20" s="49">
        <v>6000</v>
      </c>
    </row>
    <row r="21" spans="1:12" x14ac:dyDescent="0.4">
      <c r="A21">
        <v>1</v>
      </c>
      <c r="B21">
        <v>5</v>
      </c>
      <c r="C21" s="11">
        <f xml:space="preserve"> D21 * ($B$5 + G11)</f>
        <v>5520000</v>
      </c>
      <c r="D21" s="48">
        <v>2400</v>
      </c>
      <c r="E21" s="12" t="s">
        <v>64</v>
      </c>
      <c r="F21">
        <v>2700</v>
      </c>
      <c r="H21" t="s">
        <v>53</v>
      </c>
      <c r="I21">
        <v>3</v>
      </c>
      <c r="J21" s="17">
        <f>SUMIF($B$19:$B$24,I21,Flow)</f>
        <v>5000</v>
      </c>
      <c r="K21" s="12" t="s">
        <v>65</v>
      </c>
      <c r="L21" s="49">
        <v>5000</v>
      </c>
    </row>
    <row r="22" spans="1:12" x14ac:dyDescent="0.4">
      <c r="A22">
        <v>2</v>
      </c>
      <c r="B22">
        <v>3</v>
      </c>
      <c r="C22" s="11">
        <f xml:space="preserve"> D22 * ($B$6 + E12)</f>
        <v>6210000</v>
      </c>
      <c r="D22" s="48">
        <v>2700</v>
      </c>
      <c r="E22" s="12" t="s">
        <v>64</v>
      </c>
      <c r="F22">
        <v>2700</v>
      </c>
      <c r="H22" t="s">
        <v>54</v>
      </c>
      <c r="I22">
        <v>4</v>
      </c>
      <c r="J22" s="17">
        <f>SUMIF($B$19:$B$24,I22,Flow)</f>
        <v>4000</v>
      </c>
      <c r="K22" s="12" t="s">
        <v>65</v>
      </c>
      <c r="L22" s="49">
        <v>4000</v>
      </c>
    </row>
    <row r="23" spans="1:12" ht="12.6" thickBot="1" x14ac:dyDescent="0.45">
      <c r="A23">
        <v>2</v>
      </c>
      <c r="B23">
        <v>4</v>
      </c>
      <c r="C23" s="11">
        <f xml:space="preserve"> D23 * ($B$6 + F12)</f>
        <v>5400000</v>
      </c>
      <c r="D23" s="48">
        <v>2700</v>
      </c>
      <c r="E23" s="12" t="s">
        <v>64</v>
      </c>
      <c r="F23">
        <v>2700</v>
      </c>
      <c r="H23" t="s">
        <v>55</v>
      </c>
      <c r="I23">
        <v>5</v>
      </c>
      <c r="J23" s="17">
        <f>SUMIF($B$19:$B$24,I23,Flow)</f>
        <v>3000</v>
      </c>
      <c r="K23" s="12" t="s">
        <v>65</v>
      </c>
      <c r="L23" s="50">
        <v>3000</v>
      </c>
    </row>
    <row r="24" spans="1:12" ht="12.6" thickBot="1" x14ac:dyDescent="0.45">
      <c r="A24">
        <v>2</v>
      </c>
      <c r="B24">
        <v>5</v>
      </c>
      <c r="C24" s="11">
        <f xml:space="preserve"> D24 * ($B$6 + G12)</f>
        <v>1200000</v>
      </c>
      <c r="D24" s="51">
        <v>600</v>
      </c>
      <c r="E24" s="12" t="s">
        <v>64</v>
      </c>
      <c r="F24">
        <v>2700</v>
      </c>
    </row>
    <row r="25" spans="1:12" ht="12.9" thickTop="1" thickBot="1" x14ac:dyDescent="0.45"/>
    <row r="26" spans="1:12" ht="12.9" thickTop="1" thickBot="1" x14ac:dyDescent="0.45">
      <c r="A26" t="s">
        <v>19</v>
      </c>
      <c r="B26" s="52">
        <f xml:space="preserve"> SUM(C19:C24)</f>
        <v>28150000</v>
      </c>
    </row>
    <row r="27" spans="1:12" ht="12.6" thickTop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topLeftCell="A3" zoomScale="85" zoomScaleNormal="85" workbookViewId="0">
      <selection activeCell="D36" sqref="D36"/>
    </sheetView>
  </sheetViews>
  <sheetFormatPr defaultColWidth="8.83203125" defaultRowHeight="12.3" x14ac:dyDescent="0.4"/>
  <cols>
    <col min="1" max="1" width="22.6640625" customWidth="1"/>
    <col min="2" max="2" width="12" bestFit="1" customWidth="1"/>
    <col min="3" max="3" width="9.6640625" customWidth="1"/>
    <col min="4" max="5" width="13.33203125" bestFit="1" customWidth="1"/>
    <col min="6" max="6" width="8.83203125" customWidth="1"/>
    <col min="7" max="7" width="12" bestFit="1" customWidth="1"/>
    <col min="8" max="8" width="11.6640625" customWidth="1"/>
    <col min="9" max="9" width="10.5" bestFit="1" customWidth="1"/>
    <col min="10" max="10" width="22.88671875" bestFit="1" customWidth="1"/>
    <col min="11" max="11" width="18.6640625" bestFit="1" customWidth="1"/>
    <col min="12" max="12" width="21.1640625" bestFit="1" customWidth="1"/>
    <col min="14" max="15" width="16.6640625" bestFit="1" customWidth="1"/>
    <col min="257" max="257" width="22.6640625" customWidth="1"/>
    <col min="258" max="258" width="12" bestFit="1" customWidth="1"/>
    <col min="259" max="259" width="9.6640625" customWidth="1"/>
    <col min="260" max="261" width="13.33203125" bestFit="1" customWidth="1"/>
    <col min="262" max="262" width="8.83203125" customWidth="1"/>
    <col min="263" max="263" width="12" bestFit="1" customWidth="1"/>
    <col min="264" max="264" width="11.6640625" customWidth="1"/>
    <col min="265" max="265" width="10.5" bestFit="1" customWidth="1"/>
    <col min="266" max="266" width="11.83203125" customWidth="1"/>
    <col min="267" max="267" width="18.6640625" bestFit="1" customWidth="1"/>
    <col min="268" max="268" width="21.1640625" bestFit="1" customWidth="1"/>
    <col min="270" max="271" width="16.6640625" bestFit="1" customWidth="1"/>
    <col min="513" max="513" width="22.6640625" customWidth="1"/>
    <col min="514" max="514" width="12" bestFit="1" customWidth="1"/>
    <col min="515" max="515" width="9.6640625" customWidth="1"/>
    <col min="516" max="517" width="13.33203125" bestFit="1" customWidth="1"/>
    <col min="518" max="518" width="8.83203125" customWidth="1"/>
    <col min="519" max="519" width="12" bestFit="1" customWidth="1"/>
    <col min="520" max="520" width="11.6640625" customWidth="1"/>
    <col min="521" max="521" width="10.5" bestFit="1" customWidth="1"/>
    <col min="522" max="522" width="11.83203125" customWidth="1"/>
    <col min="523" max="523" width="18.6640625" bestFit="1" customWidth="1"/>
    <col min="524" max="524" width="21.1640625" bestFit="1" customWidth="1"/>
    <col min="526" max="527" width="16.6640625" bestFit="1" customWidth="1"/>
    <col min="769" max="769" width="22.6640625" customWidth="1"/>
    <col min="770" max="770" width="12" bestFit="1" customWidth="1"/>
    <col min="771" max="771" width="9.6640625" customWidth="1"/>
    <col min="772" max="773" width="13.33203125" bestFit="1" customWidth="1"/>
    <col min="774" max="774" width="8.83203125" customWidth="1"/>
    <col min="775" max="775" width="12" bestFit="1" customWidth="1"/>
    <col min="776" max="776" width="11.6640625" customWidth="1"/>
    <col min="777" max="777" width="10.5" bestFit="1" customWidth="1"/>
    <col min="778" max="778" width="11.83203125" customWidth="1"/>
    <col min="779" max="779" width="18.6640625" bestFit="1" customWidth="1"/>
    <col min="780" max="780" width="21.1640625" bestFit="1" customWidth="1"/>
    <col min="782" max="783" width="16.6640625" bestFit="1" customWidth="1"/>
    <col min="1025" max="1025" width="22.6640625" customWidth="1"/>
    <col min="1026" max="1026" width="12" bestFit="1" customWidth="1"/>
    <col min="1027" max="1027" width="9.6640625" customWidth="1"/>
    <col min="1028" max="1029" width="13.33203125" bestFit="1" customWidth="1"/>
    <col min="1030" max="1030" width="8.83203125" customWidth="1"/>
    <col min="1031" max="1031" width="12" bestFit="1" customWidth="1"/>
    <col min="1032" max="1032" width="11.6640625" customWidth="1"/>
    <col min="1033" max="1033" width="10.5" bestFit="1" customWidth="1"/>
    <col min="1034" max="1034" width="11.83203125" customWidth="1"/>
    <col min="1035" max="1035" width="18.6640625" bestFit="1" customWidth="1"/>
    <col min="1036" max="1036" width="21.1640625" bestFit="1" customWidth="1"/>
    <col min="1038" max="1039" width="16.6640625" bestFit="1" customWidth="1"/>
    <col min="1281" max="1281" width="22.6640625" customWidth="1"/>
    <col min="1282" max="1282" width="12" bestFit="1" customWidth="1"/>
    <col min="1283" max="1283" width="9.6640625" customWidth="1"/>
    <col min="1284" max="1285" width="13.33203125" bestFit="1" customWidth="1"/>
    <col min="1286" max="1286" width="8.83203125" customWidth="1"/>
    <col min="1287" max="1287" width="12" bestFit="1" customWidth="1"/>
    <col min="1288" max="1288" width="11.6640625" customWidth="1"/>
    <col min="1289" max="1289" width="10.5" bestFit="1" customWidth="1"/>
    <col min="1290" max="1290" width="11.83203125" customWidth="1"/>
    <col min="1291" max="1291" width="18.6640625" bestFit="1" customWidth="1"/>
    <col min="1292" max="1292" width="21.1640625" bestFit="1" customWidth="1"/>
    <col min="1294" max="1295" width="16.6640625" bestFit="1" customWidth="1"/>
    <col min="1537" max="1537" width="22.6640625" customWidth="1"/>
    <col min="1538" max="1538" width="12" bestFit="1" customWidth="1"/>
    <col min="1539" max="1539" width="9.6640625" customWidth="1"/>
    <col min="1540" max="1541" width="13.33203125" bestFit="1" customWidth="1"/>
    <col min="1542" max="1542" width="8.83203125" customWidth="1"/>
    <col min="1543" max="1543" width="12" bestFit="1" customWidth="1"/>
    <col min="1544" max="1544" width="11.6640625" customWidth="1"/>
    <col min="1545" max="1545" width="10.5" bestFit="1" customWidth="1"/>
    <col min="1546" max="1546" width="11.83203125" customWidth="1"/>
    <col min="1547" max="1547" width="18.6640625" bestFit="1" customWidth="1"/>
    <col min="1548" max="1548" width="21.1640625" bestFit="1" customWidth="1"/>
    <col min="1550" max="1551" width="16.6640625" bestFit="1" customWidth="1"/>
    <col min="1793" max="1793" width="22.6640625" customWidth="1"/>
    <col min="1794" max="1794" width="12" bestFit="1" customWidth="1"/>
    <col min="1795" max="1795" width="9.6640625" customWidth="1"/>
    <col min="1796" max="1797" width="13.33203125" bestFit="1" customWidth="1"/>
    <col min="1798" max="1798" width="8.83203125" customWidth="1"/>
    <col min="1799" max="1799" width="12" bestFit="1" customWidth="1"/>
    <col min="1800" max="1800" width="11.6640625" customWidth="1"/>
    <col min="1801" max="1801" width="10.5" bestFit="1" customWidth="1"/>
    <col min="1802" max="1802" width="11.83203125" customWidth="1"/>
    <col min="1803" max="1803" width="18.6640625" bestFit="1" customWidth="1"/>
    <col min="1804" max="1804" width="21.1640625" bestFit="1" customWidth="1"/>
    <col min="1806" max="1807" width="16.6640625" bestFit="1" customWidth="1"/>
    <col min="2049" max="2049" width="22.6640625" customWidth="1"/>
    <col min="2050" max="2050" width="12" bestFit="1" customWidth="1"/>
    <col min="2051" max="2051" width="9.6640625" customWidth="1"/>
    <col min="2052" max="2053" width="13.33203125" bestFit="1" customWidth="1"/>
    <col min="2054" max="2054" width="8.83203125" customWidth="1"/>
    <col min="2055" max="2055" width="12" bestFit="1" customWidth="1"/>
    <col min="2056" max="2056" width="11.6640625" customWidth="1"/>
    <col min="2057" max="2057" width="10.5" bestFit="1" customWidth="1"/>
    <col min="2058" max="2058" width="11.83203125" customWidth="1"/>
    <col min="2059" max="2059" width="18.6640625" bestFit="1" customWidth="1"/>
    <col min="2060" max="2060" width="21.1640625" bestFit="1" customWidth="1"/>
    <col min="2062" max="2063" width="16.6640625" bestFit="1" customWidth="1"/>
    <col min="2305" max="2305" width="22.6640625" customWidth="1"/>
    <col min="2306" max="2306" width="12" bestFit="1" customWidth="1"/>
    <col min="2307" max="2307" width="9.6640625" customWidth="1"/>
    <col min="2308" max="2309" width="13.33203125" bestFit="1" customWidth="1"/>
    <col min="2310" max="2310" width="8.83203125" customWidth="1"/>
    <col min="2311" max="2311" width="12" bestFit="1" customWidth="1"/>
    <col min="2312" max="2312" width="11.6640625" customWidth="1"/>
    <col min="2313" max="2313" width="10.5" bestFit="1" customWidth="1"/>
    <col min="2314" max="2314" width="11.83203125" customWidth="1"/>
    <col min="2315" max="2315" width="18.6640625" bestFit="1" customWidth="1"/>
    <col min="2316" max="2316" width="21.1640625" bestFit="1" customWidth="1"/>
    <col min="2318" max="2319" width="16.6640625" bestFit="1" customWidth="1"/>
    <col min="2561" max="2561" width="22.6640625" customWidth="1"/>
    <col min="2562" max="2562" width="12" bestFit="1" customWidth="1"/>
    <col min="2563" max="2563" width="9.6640625" customWidth="1"/>
    <col min="2564" max="2565" width="13.33203125" bestFit="1" customWidth="1"/>
    <col min="2566" max="2566" width="8.83203125" customWidth="1"/>
    <col min="2567" max="2567" width="12" bestFit="1" customWidth="1"/>
    <col min="2568" max="2568" width="11.6640625" customWidth="1"/>
    <col min="2569" max="2569" width="10.5" bestFit="1" customWidth="1"/>
    <col min="2570" max="2570" width="11.83203125" customWidth="1"/>
    <col min="2571" max="2571" width="18.6640625" bestFit="1" customWidth="1"/>
    <col min="2572" max="2572" width="21.1640625" bestFit="1" customWidth="1"/>
    <col min="2574" max="2575" width="16.6640625" bestFit="1" customWidth="1"/>
    <col min="2817" max="2817" width="22.6640625" customWidth="1"/>
    <col min="2818" max="2818" width="12" bestFit="1" customWidth="1"/>
    <col min="2819" max="2819" width="9.6640625" customWidth="1"/>
    <col min="2820" max="2821" width="13.33203125" bestFit="1" customWidth="1"/>
    <col min="2822" max="2822" width="8.83203125" customWidth="1"/>
    <col min="2823" max="2823" width="12" bestFit="1" customWidth="1"/>
    <col min="2824" max="2824" width="11.6640625" customWidth="1"/>
    <col min="2825" max="2825" width="10.5" bestFit="1" customWidth="1"/>
    <col min="2826" max="2826" width="11.83203125" customWidth="1"/>
    <col min="2827" max="2827" width="18.6640625" bestFit="1" customWidth="1"/>
    <col min="2828" max="2828" width="21.1640625" bestFit="1" customWidth="1"/>
    <col min="2830" max="2831" width="16.6640625" bestFit="1" customWidth="1"/>
    <col min="3073" max="3073" width="22.6640625" customWidth="1"/>
    <col min="3074" max="3074" width="12" bestFit="1" customWidth="1"/>
    <col min="3075" max="3075" width="9.6640625" customWidth="1"/>
    <col min="3076" max="3077" width="13.33203125" bestFit="1" customWidth="1"/>
    <col min="3078" max="3078" width="8.83203125" customWidth="1"/>
    <col min="3079" max="3079" width="12" bestFit="1" customWidth="1"/>
    <col min="3080" max="3080" width="11.6640625" customWidth="1"/>
    <col min="3081" max="3081" width="10.5" bestFit="1" customWidth="1"/>
    <col min="3082" max="3082" width="11.83203125" customWidth="1"/>
    <col min="3083" max="3083" width="18.6640625" bestFit="1" customWidth="1"/>
    <col min="3084" max="3084" width="21.1640625" bestFit="1" customWidth="1"/>
    <col min="3086" max="3087" width="16.6640625" bestFit="1" customWidth="1"/>
    <col min="3329" max="3329" width="22.6640625" customWidth="1"/>
    <col min="3330" max="3330" width="12" bestFit="1" customWidth="1"/>
    <col min="3331" max="3331" width="9.6640625" customWidth="1"/>
    <col min="3332" max="3333" width="13.33203125" bestFit="1" customWidth="1"/>
    <col min="3334" max="3334" width="8.83203125" customWidth="1"/>
    <col min="3335" max="3335" width="12" bestFit="1" customWidth="1"/>
    <col min="3336" max="3336" width="11.6640625" customWidth="1"/>
    <col min="3337" max="3337" width="10.5" bestFit="1" customWidth="1"/>
    <col min="3338" max="3338" width="11.83203125" customWidth="1"/>
    <col min="3339" max="3339" width="18.6640625" bestFit="1" customWidth="1"/>
    <col min="3340" max="3340" width="21.1640625" bestFit="1" customWidth="1"/>
    <col min="3342" max="3343" width="16.6640625" bestFit="1" customWidth="1"/>
    <col min="3585" max="3585" width="22.6640625" customWidth="1"/>
    <col min="3586" max="3586" width="12" bestFit="1" customWidth="1"/>
    <col min="3587" max="3587" width="9.6640625" customWidth="1"/>
    <col min="3588" max="3589" width="13.33203125" bestFit="1" customWidth="1"/>
    <col min="3590" max="3590" width="8.83203125" customWidth="1"/>
    <col min="3591" max="3591" width="12" bestFit="1" customWidth="1"/>
    <col min="3592" max="3592" width="11.6640625" customWidth="1"/>
    <col min="3593" max="3593" width="10.5" bestFit="1" customWidth="1"/>
    <col min="3594" max="3594" width="11.83203125" customWidth="1"/>
    <col min="3595" max="3595" width="18.6640625" bestFit="1" customWidth="1"/>
    <col min="3596" max="3596" width="21.1640625" bestFit="1" customWidth="1"/>
    <col min="3598" max="3599" width="16.6640625" bestFit="1" customWidth="1"/>
    <col min="3841" max="3841" width="22.6640625" customWidth="1"/>
    <col min="3842" max="3842" width="12" bestFit="1" customWidth="1"/>
    <col min="3843" max="3843" width="9.6640625" customWidth="1"/>
    <col min="3844" max="3845" width="13.33203125" bestFit="1" customWidth="1"/>
    <col min="3846" max="3846" width="8.83203125" customWidth="1"/>
    <col min="3847" max="3847" width="12" bestFit="1" customWidth="1"/>
    <col min="3848" max="3848" width="11.6640625" customWidth="1"/>
    <col min="3849" max="3849" width="10.5" bestFit="1" customWidth="1"/>
    <col min="3850" max="3850" width="11.83203125" customWidth="1"/>
    <col min="3851" max="3851" width="18.6640625" bestFit="1" customWidth="1"/>
    <col min="3852" max="3852" width="21.1640625" bestFit="1" customWidth="1"/>
    <col min="3854" max="3855" width="16.6640625" bestFit="1" customWidth="1"/>
    <col min="4097" max="4097" width="22.6640625" customWidth="1"/>
    <col min="4098" max="4098" width="12" bestFit="1" customWidth="1"/>
    <col min="4099" max="4099" width="9.6640625" customWidth="1"/>
    <col min="4100" max="4101" width="13.33203125" bestFit="1" customWidth="1"/>
    <col min="4102" max="4102" width="8.83203125" customWidth="1"/>
    <col min="4103" max="4103" width="12" bestFit="1" customWidth="1"/>
    <col min="4104" max="4104" width="11.6640625" customWidth="1"/>
    <col min="4105" max="4105" width="10.5" bestFit="1" customWidth="1"/>
    <col min="4106" max="4106" width="11.83203125" customWidth="1"/>
    <col min="4107" max="4107" width="18.6640625" bestFit="1" customWidth="1"/>
    <col min="4108" max="4108" width="21.1640625" bestFit="1" customWidth="1"/>
    <col min="4110" max="4111" width="16.6640625" bestFit="1" customWidth="1"/>
    <col min="4353" max="4353" width="22.6640625" customWidth="1"/>
    <col min="4354" max="4354" width="12" bestFit="1" customWidth="1"/>
    <col min="4355" max="4355" width="9.6640625" customWidth="1"/>
    <col min="4356" max="4357" width="13.33203125" bestFit="1" customWidth="1"/>
    <col min="4358" max="4358" width="8.83203125" customWidth="1"/>
    <col min="4359" max="4359" width="12" bestFit="1" customWidth="1"/>
    <col min="4360" max="4360" width="11.6640625" customWidth="1"/>
    <col min="4361" max="4361" width="10.5" bestFit="1" customWidth="1"/>
    <col min="4362" max="4362" width="11.83203125" customWidth="1"/>
    <col min="4363" max="4363" width="18.6640625" bestFit="1" customWidth="1"/>
    <col min="4364" max="4364" width="21.1640625" bestFit="1" customWidth="1"/>
    <col min="4366" max="4367" width="16.6640625" bestFit="1" customWidth="1"/>
    <col min="4609" max="4609" width="22.6640625" customWidth="1"/>
    <col min="4610" max="4610" width="12" bestFit="1" customWidth="1"/>
    <col min="4611" max="4611" width="9.6640625" customWidth="1"/>
    <col min="4612" max="4613" width="13.33203125" bestFit="1" customWidth="1"/>
    <col min="4614" max="4614" width="8.83203125" customWidth="1"/>
    <col min="4615" max="4615" width="12" bestFit="1" customWidth="1"/>
    <col min="4616" max="4616" width="11.6640625" customWidth="1"/>
    <col min="4617" max="4617" width="10.5" bestFit="1" customWidth="1"/>
    <col min="4618" max="4618" width="11.83203125" customWidth="1"/>
    <col min="4619" max="4619" width="18.6640625" bestFit="1" customWidth="1"/>
    <col min="4620" max="4620" width="21.1640625" bestFit="1" customWidth="1"/>
    <col min="4622" max="4623" width="16.6640625" bestFit="1" customWidth="1"/>
    <col min="4865" max="4865" width="22.6640625" customWidth="1"/>
    <col min="4866" max="4866" width="12" bestFit="1" customWidth="1"/>
    <col min="4867" max="4867" width="9.6640625" customWidth="1"/>
    <col min="4868" max="4869" width="13.33203125" bestFit="1" customWidth="1"/>
    <col min="4870" max="4870" width="8.83203125" customWidth="1"/>
    <col min="4871" max="4871" width="12" bestFit="1" customWidth="1"/>
    <col min="4872" max="4872" width="11.6640625" customWidth="1"/>
    <col min="4873" max="4873" width="10.5" bestFit="1" customWidth="1"/>
    <col min="4874" max="4874" width="11.83203125" customWidth="1"/>
    <col min="4875" max="4875" width="18.6640625" bestFit="1" customWidth="1"/>
    <col min="4876" max="4876" width="21.1640625" bestFit="1" customWidth="1"/>
    <col min="4878" max="4879" width="16.6640625" bestFit="1" customWidth="1"/>
    <col min="5121" max="5121" width="22.6640625" customWidth="1"/>
    <col min="5122" max="5122" width="12" bestFit="1" customWidth="1"/>
    <col min="5123" max="5123" width="9.6640625" customWidth="1"/>
    <col min="5124" max="5125" width="13.33203125" bestFit="1" customWidth="1"/>
    <col min="5126" max="5126" width="8.83203125" customWidth="1"/>
    <col min="5127" max="5127" width="12" bestFit="1" customWidth="1"/>
    <col min="5128" max="5128" width="11.6640625" customWidth="1"/>
    <col min="5129" max="5129" width="10.5" bestFit="1" customWidth="1"/>
    <col min="5130" max="5130" width="11.83203125" customWidth="1"/>
    <col min="5131" max="5131" width="18.6640625" bestFit="1" customWidth="1"/>
    <col min="5132" max="5132" width="21.1640625" bestFit="1" customWidth="1"/>
    <col min="5134" max="5135" width="16.6640625" bestFit="1" customWidth="1"/>
    <col min="5377" max="5377" width="22.6640625" customWidth="1"/>
    <col min="5378" max="5378" width="12" bestFit="1" customWidth="1"/>
    <col min="5379" max="5379" width="9.6640625" customWidth="1"/>
    <col min="5380" max="5381" width="13.33203125" bestFit="1" customWidth="1"/>
    <col min="5382" max="5382" width="8.83203125" customWidth="1"/>
    <col min="5383" max="5383" width="12" bestFit="1" customWidth="1"/>
    <col min="5384" max="5384" width="11.6640625" customWidth="1"/>
    <col min="5385" max="5385" width="10.5" bestFit="1" customWidth="1"/>
    <col min="5386" max="5386" width="11.83203125" customWidth="1"/>
    <col min="5387" max="5387" width="18.6640625" bestFit="1" customWidth="1"/>
    <col min="5388" max="5388" width="21.1640625" bestFit="1" customWidth="1"/>
    <col min="5390" max="5391" width="16.6640625" bestFit="1" customWidth="1"/>
    <col min="5633" max="5633" width="22.6640625" customWidth="1"/>
    <col min="5634" max="5634" width="12" bestFit="1" customWidth="1"/>
    <col min="5635" max="5635" width="9.6640625" customWidth="1"/>
    <col min="5636" max="5637" width="13.33203125" bestFit="1" customWidth="1"/>
    <col min="5638" max="5638" width="8.83203125" customWidth="1"/>
    <col min="5639" max="5639" width="12" bestFit="1" customWidth="1"/>
    <col min="5640" max="5640" width="11.6640625" customWidth="1"/>
    <col min="5641" max="5641" width="10.5" bestFit="1" customWidth="1"/>
    <col min="5642" max="5642" width="11.83203125" customWidth="1"/>
    <col min="5643" max="5643" width="18.6640625" bestFit="1" customWidth="1"/>
    <col min="5644" max="5644" width="21.1640625" bestFit="1" customWidth="1"/>
    <col min="5646" max="5647" width="16.6640625" bestFit="1" customWidth="1"/>
    <col min="5889" max="5889" width="22.6640625" customWidth="1"/>
    <col min="5890" max="5890" width="12" bestFit="1" customWidth="1"/>
    <col min="5891" max="5891" width="9.6640625" customWidth="1"/>
    <col min="5892" max="5893" width="13.33203125" bestFit="1" customWidth="1"/>
    <col min="5894" max="5894" width="8.83203125" customWidth="1"/>
    <col min="5895" max="5895" width="12" bestFit="1" customWidth="1"/>
    <col min="5896" max="5896" width="11.6640625" customWidth="1"/>
    <col min="5897" max="5897" width="10.5" bestFit="1" customWidth="1"/>
    <col min="5898" max="5898" width="11.83203125" customWidth="1"/>
    <col min="5899" max="5899" width="18.6640625" bestFit="1" customWidth="1"/>
    <col min="5900" max="5900" width="21.1640625" bestFit="1" customWidth="1"/>
    <col min="5902" max="5903" width="16.6640625" bestFit="1" customWidth="1"/>
    <col min="6145" max="6145" width="22.6640625" customWidth="1"/>
    <col min="6146" max="6146" width="12" bestFit="1" customWidth="1"/>
    <col min="6147" max="6147" width="9.6640625" customWidth="1"/>
    <col min="6148" max="6149" width="13.33203125" bestFit="1" customWidth="1"/>
    <col min="6150" max="6150" width="8.83203125" customWidth="1"/>
    <col min="6151" max="6151" width="12" bestFit="1" customWidth="1"/>
    <col min="6152" max="6152" width="11.6640625" customWidth="1"/>
    <col min="6153" max="6153" width="10.5" bestFit="1" customWidth="1"/>
    <col min="6154" max="6154" width="11.83203125" customWidth="1"/>
    <col min="6155" max="6155" width="18.6640625" bestFit="1" customWidth="1"/>
    <col min="6156" max="6156" width="21.1640625" bestFit="1" customWidth="1"/>
    <col min="6158" max="6159" width="16.6640625" bestFit="1" customWidth="1"/>
    <col min="6401" max="6401" width="22.6640625" customWidth="1"/>
    <col min="6402" max="6402" width="12" bestFit="1" customWidth="1"/>
    <col min="6403" max="6403" width="9.6640625" customWidth="1"/>
    <col min="6404" max="6405" width="13.33203125" bestFit="1" customWidth="1"/>
    <col min="6406" max="6406" width="8.83203125" customWidth="1"/>
    <col min="6407" max="6407" width="12" bestFit="1" customWidth="1"/>
    <col min="6408" max="6408" width="11.6640625" customWidth="1"/>
    <col min="6409" max="6409" width="10.5" bestFit="1" customWidth="1"/>
    <col min="6410" max="6410" width="11.83203125" customWidth="1"/>
    <col min="6411" max="6411" width="18.6640625" bestFit="1" customWidth="1"/>
    <col min="6412" max="6412" width="21.1640625" bestFit="1" customWidth="1"/>
    <col min="6414" max="6415" width="16.6640625" bestFit="1" customWidth="1"/>
    <col min="6657" max="6657" width="22.6640625" customWidth="1"/>
    <col min="6658" max="6658" width="12" bestFit="1" customWidth="1"/>
    <col min="6659" max="6659" width="9.6640625" customWidth="1"/>
    <col min="6660" max="6661" width="13.33203125" bestFit="1" customWidth="1"/>
    <col min="6662" max="6662" width="8.83203125" customWidth="1"/>
    <col min="6663" max="6663" width="12" bestFit="1" customWidth="1"/>
    <col min="6664" max="6664" width="11.6640625" customWidth="1"/>
    <col min="6665" max="6665" width="10.5" bestFit="1" customWidth="1"/>
    <col min="6666" max="6666" width="11.83203125" customWidth="1"/>
    <col min="6667" max="6667" width="18.6640625" bestFit="1" customWidth="1"/>
    <col min="6668" max="6668" width="21.1640625" bestFit="1" customWidth="1"/>
    <col min="6670" max="6671" width="16.6640625" bestFit="1" customWidth="1"/>
    <col min="6913" max="6913" width="22.6640625" customWidth="1"/>
    <col min="6914" max="6914" width="12" bestFit="1" customWidth="1"/>
    <col min="6915" max="6915" width="9.6640625" customWidth="1"/>
    <col min="6916" max="6917" width="13.33203125" bestFit="1" customWidth="1"/>
    <col min="6918" max="6918" width="8.83203125" customWidth="1"/>
    <col min="6919" max="6919" width="12" bestFit="1" customWidth="1"/>
    <col min="6920" max="6920" width="11.6640625" customWidth="1"/>
    <col min="6921" max="6921" width="10.5" bestFit="1" customWidth="1"/>
    <col min="6922" max="6922" width="11.83203125" customWidth="1"/>
    <col min="6923" max="6923" width="18.6640625" bestFit="1" customWidth="1"/>
    <col min="6924" max="6924" width="21.1640625" bestFit="1" customWidth="1"/>
    <col min="6926" max="6927" width="16.6640625" bestFit="1" customWidth="1"/>
    <col min="7169" max="7169" width="22.6640625" customWidth="1"/>
    <col min="7170" max="7170" width="12" bestFit="1" customWidth="1"/>
    <col min="7171" max="7171" width="9.6640625" customWidth="1"/>
    <col min="7172" max="7173" width="13.33203125" bestFit="1" customWidth="1"/>
    <col min="7174" max="7174" width="8.83203125" customWidth="1"/>
    <col min="7175" max="7175" width="12" bestFit="1" customWidth="1"/>
    <col min="7176" max="7176" width="11.6640625" customWidth="1"/>
    <col min="7177" max="7177" width="10.5" bestFit="1" customWidth="1"/>
    <col min="7178" max="7178" width="11.83203125" customWidth="1"/>
    <col min="7179" max="7179" width="18.6640625" bestFit="1" customWidth="1"/>
    <col min="7180" max="7180" width="21.1640625" bestFit="1" customWidth="1"/>
    <col min="7182" max="7183" width="16.6640625" bestFit="1" customWidth="1"/>
    <col min="7425" max="7425" width="22.6640625" customWidth="1"/>
    <col min="7426" max="7426" width="12" bestFit="1" customWidth="1"/>
    <col min="7427" max="7427" width="9.6640625" customWidth="1"/>
    <col min="7428" max="7429" width="13.33203125" bestFit="1" customWidth="1"/>
    <col min="7430" max="7430" width="8.83203125" customWidth="1"/>
    <col min="7431" max="7431" width="12" bestFit="1" customWidth="1"/>
    <col min="7432" max="7432" width="11.6640625" customWidth="1"/>
    <col min="7433" max="7433" width="10.5" bestFit="1" customWidth="1"/>
    <col min="7434" max="7434" width="11.83203125" customWidth="1"/>
    <col min="7435" max="7435" width="18.6640625" bestFit="1" customWidth="1"/>
    <col min="7436" max="7436" width="21.1640625" bestFit="1" customWidth="1"/>
    <col min="7438" max="7439" width="16.6640625" bestFit="1" customWidth="1"/>
    <col min="7681" max="7681" width="22.6640625" customWidth="1"/>
    <col min="7682" max="7682" width="12" bestFit="1" customWidth="1"/>
    <col min="7683" max="7683" width="9.6640625" customWidth="1"/>
    <col min="7684" max="7685" width="13.33203125" bestFit="1" customWidth="1"/>
    <col min="7686" max="7686" width="8.83203125" customWidth="1"/>
    <col min="7687" max="7687" width="12" bestFit="1" customWidth="1"/>
    <col min="7688" max="7688" width="11.6640625" customWidth="1"/>
    <col min="7689" max="7689" width="10.5" bestFit="1" customWidth="1"/>
    <col min="7690" max="7690" width="11.83203125" customWidth="1"/>
    <col min="7691" max="7691" width="18.6640625" bestFit="1" customWidth="1"/>
    <col min="7692" max="7692" width="21.1640625" bestFit="1" customWidth="1"/>
    <col min="7694" max="7695" width="16.6640625" bestFit="1" customWidth="1"/>
    <col min="7937" max="7937" width="22.6640625" customWidth="1"/>
    <col min="7938" max="7938" width="12" bestFit="1" customWidth="1"/>
    <col min="7939" max="7939" width="9.6640625" customWidth="1"/>
    <col min="7940" max="7941" width="13.33203125" bestFit="1" customWidth="1"/>
    <col min="7942" max="7942" width="8.83203125" customWidth="1"/>
    <col min="7943" max="7943" width="12" bestFit="1" customWidth="1"/>
    <col min="7944" max="7944" width="11.6640625" customWidth="1"/>
    <col min="7945" max="7945" width="10.5" bestFit="1" customWidth="1"/>
    <col min="7946" max="7946" width="11.83203125" customWidth="1"/>
    <col min="7947" max="7947" width="18.6640625" bestFit="1" customWidth="1"/>
    <col min="7948" max="7948" width="21.1640625" bestFit="1" customWidth="1"/>
    <col min="7950" max="7951" width="16.6640625" bestFit="1" customWidth="1"/>
    <col min="8193" max="8193" width="22.6640625" customWidth="1"/>
    <col min="8194" max="8194" width="12" bestFit="1" customWidth="1"/>
    <col min="8195" max="8195" width="9.6640625" customWidth="1"/>
    <col min="8196" max="8197" width="13.33203125" bestFit="1" customWidth="1"/>
    <col min="8198" max="8198" width="8.83203125" customWidth="1"/>
    <col min="8199" max="8199" width="12" bestFit="1" customWidth="1"/>
    <col min="8200" max="8200" width="11.6640625" customWidth="1"/>
    <col min="8201" max="8201" width="10.5" bestFit="1" customWidth="1"/>
    <col min="8202" max="8202" width="11.83203125" customWidth="1"/>
    <col min="8203" max="8203" width="18.6640625" bestFit="1" customWidth="1"/>
    <col min="8204" max="8204" width="21.1640625" bestFit="1" customWidth="1"/>
    <col min="8206" max="8207" width="16.6640625" bestFit="1" customWidth="1"/>
    <col min="8449" max="8449" width="22.6640625" customWidth="1"/>
    <col min="8450" max="8450" width="12" bestFit="1" customWidth="1"/>
    <col min="8451" max="8451" width="9.6640625" customWidth="1"/>
    <col min="8452" max="8453" width="13.33203125" bestFit="1" customWidth="1"/>
    <col min="8454" max="8454" width="8.83203125" customWidth="1"/>
    <col min="8455" max="8455" width="12" bestFit="1" customWidth="1"/>
    <col min="8456" max="8456" width="11.6640625" customWidth="1"/>
    <col min="8457" max="8457" width="10.5" bestFit="1" customWidth="1"/>
    <col min="8458" max="8458" width="11.83203125" customWidth="1"/>
    <col min="8459" max="8459" width="18.6640625" bestFit="1" customWidth="1"/>
    <col min="8460" max="8460" width="21.1640625" bestFit="1" customWidth="1"/>
    <col min="8462" max="8463" width="16.6640625" bestFit="1" customWidth="1"/>
    <col min="8705" max="8705" width="22.6640625" customWidth="1"/>
    <col min="8706" max="8706" width="12" bestFit="1" customWidth="1"/>
    <col min="8707" max="8707" width="9.6640625" customWidth="1"/>
    <col min="8708" max="8709" width="13.33203125" bestFit="1" customWidth="1"/>
    <col min="8710" max="8710" width="8.83203125" customWidth="1"/>
    <col min="8711" max="8711" width="12" bestFit="1" customWidth="1"/>
    <col min="8712" max="8712" width="11.6640625" customWidth="1"/>
    <col min="8713" max="8713" width="10.5" bestFit="1" customWidth="1"/>
    <col min="8714" max="8714" width="11.83203125" customWidth="1"/>
    <col min="8715" max="8715" width="18.6640625" bestFit="1" customWidth="1"/>
    <col min="8716" max="8716" width="21.1640625" bestFit="1" customWidth="1"/>
    <col min="8718" max="8719" width="16.6640625" bestFit="1" customWidth="1"/>
    <col min="8961" max="8961" width="22.6640625" customWidth="1"/>
    <col min="8962" max="8962" width="12" bestFit="1" customWidth="1"/>
    <col min="8963" max="8963" width="9.6640625" customWidth="1"/>
    <col min="8964" max="8965" width="13.33203125" bestFit="1" customWidth="1"/>
    <col min="8966" max="8966" width="8.83203125" customWidth="1"/>
    <col min="8967" max="8967" width="12" bestFit="1" customWidth="1"/>
    <col min="8968" max="8968" width="11.6640625" customWidth="1"/>
    <col min="8969" max="8969" width="10.5" bestFit="1" customWidth="1"/>
    <col min="8970" max="8970" width="11.83203125" customWidth="1"/>
    <col min="8971" max="8971" width="18.6640625" bestFit="1" customWidth="1"/>
    <col min="8972" max="8972" width="21.1640625" bestFit="1" customWidth="1"/>
    <col min="8974" max="8975" width="16.6640625" bestFit="1" customWidth="1"/>
    <col min="9217" max="9217" width="22.6640625" customWidth="1"/>
    <col min="9218" max="9218" width="12" bestFit="1" customWidth="1"/>
    <col min="9219" max="9219" width="9.6640625" customWidth="1"/>
    <col min="9220" max="9221" width="13.33203125" bestFit="1" customWidth="1"/>
    <col min="9222" max="9222" width="8.83203125" customWidth="1"/>
    <col min="9223" max="9223" width="12" bestFit="1" customWidth="1"/>
    <col min="9224" max="9224" width="11.6640625" customWidth="1"/>
    <col min="9225" max="9225" width="10.5" bestFit="1" customWidth="1"/>
    <col min="9226" max="9226" width="11.83203125" customWidth="1"/>
    <col min="9227" max="9227" width="18.6640625" bestFit="1" customWidth="1"/>
    <col min="9228" max="9228" width="21.1640625" bestFit="1" customWidth="1"/>
    <col min="9230" max="9231" width="16.6640625" bestFit="1" customWidth="1"/>
    <col min="9473" max="9473" width="22.6640625" customWidth="1"/>
    <col min="9474" max="9474" width="12" bestFit="1" customWidth="1"/>
    <col min="9475" max="9475" width="9.6640625" customWidth="1"/>
    <col min="9476" max="9477" width="13.33203125" bestFit="1" customWidth="1"/>
    <col min="9478" max="9478" width="8.83203125" customWidth="1"/>
    <col min="9479" max="9479" width="12" bestFit="1" customWidth="1"/>
    <col min="9480" max="9480" width="11.6640625" customWidth="1"/>
    <col min="9481" max="9481" width="10.5" bestFit="1" customWidth="1"/>
    <col min="9482" max="9482" width="11.83203125" customWidth="1"/>
    <col min="9483" max="9483" width="18.6640625" bestFit="1" customWidth="1"/>
    <col min="9484" max="9484" width="21.1640625" bestFit="1" customWidth="1"/>
    <col min="9486" max="9487" width="16.6640625" bestFit="1" customWidth="1"/>
    <col min="9729" max="9729" width="22.6640625" customWidth="1"/>
    <col min="9730" max="9730" width="12" bestFit="1" customWidth="1"/>
    <col min="9731" max="9731" width="9.6640625" customWidth="1"/>
    <col min="9732" max="9733" width="13.33203125" bestFit="1" customWidth="1"/>
    <col min="9734" max="9734" width="8.83203125" customWidth="1"/>
    <col min="9735" max="9735" width="12" bestFit="1" customWidth="1"/>
    <col min="9736" max="9736" width="11.6640625" customWidth="1"/>
    <col min="9737" max="9737" width="10.5" bestFit="1" customWidth="1"/>
    <col min="9738" max="9738" width="11.83203125" customWidth="1"/>
    <col min="9739" max="9739" width="18.6640625" bestFit="1" customWidth="1"/>
    <col min="9740" max="9740" width="21.1640625" bestFit="1" customWidth="1"/>
    <col min="9742" max="9743" width="16.6640625" bestFit="1" customWidth="1"/>
    <col min="9985" max="9985" width="22.6640625" customWidth="1"/>
    <col min="9986" max="9986" width="12" bestFit="1" customWidth="1"/>
    <col min="9987" max="9987" width="9.6640625" customWidth="1"/>
    <col min="9988" max="9989" width="13.33203125" bestFit="1" customWidth="1"/>
    <col min="9990" max="9990" width="8.83203125" customWidth="1"/>
    <col min="9991" max="9991" width="12" bestFit="1" customWidth="1"/>
    <col min="9992" max="9992" width="11.6640625" customWidth="1"/>
    <col min="9993" max="9993" width="10.5" bestFit="1" customWidth="1"/>
    <col min="9994" max="9994" width="11.83203125" customWidth="1"/>
    <col min="9995" max="9995" width="18.6640625" bestFit="1" customWidth="1"/>
    <col min="9996" max="9996" width="21.1640625" bestFit="1" customWidth="1"/>
    <col min="9998" max="9999" width="16.6640625" bestFit="1" customWidth="1"/>
    <col min="10241" max="10241" width="22.6640625" customWidth="1"/>
    <col min="10242" max="10242" width="12" bestFit="1" customWidth="1"/>
    <col min="10243" max="10243" width="9.6640625" customWidth="1"/>
    <col min="10244" max="10245" width="13.33203125" bestFit="1" customWidth="1"/>
    <col min="10246" max="10246" width="8.83203125" customWidth="1"/>
    <col min="10247" max="10247" width="12" bestFit="1" customWidth="1"/>
    <col min="10248" max="10248" width="11.6640625" customWidth="1"/>
    <col min="10249" max="10249" width="10.5" bestFit="1" customWidth="1"/>
    <col min="10250" max="10250" width="11.83203125" customWidth="1"/>
    <col min="10251" max="10251" width="18.6640625" bestFit="1" customWidth="1"/>
    <col min="10252" max="10252" width="21.1640625" bestFit="1" customWidth="1"/>
    <col min="10254" max="10255" width="16.6640625" bestFit="1" customWidth="1"/>
    <col min="10497" max="10497" width="22.6640625" customWidth="1"/>
    <col min="10498" max="10498" width="12" bestFit="1" customWidth="1"/>
    <col min="10499" max="10499" width="9.6640625" customWidth="1"/>
    <col min="10500" max="10501" width="13.33203125" bestFit="1" customWidth="1"/>
    <col min="10502" max="10502" width="8.83203125" customWidth="1"/>
    <col min="10503" max="10503" width="12" bestFit="1" customWidth="1"/>
    <col min="10504" max="10504" width="11.6640625" customWidth="1"/>
    <col min="10505" max="10505" width="10.5" bestFit="1" customWidth="1"/>
    <col min="10506" max="10506" width="11.83203125" customWidth="1"/>
    <col min="10507" max="10507" width="18.6640625" bestFit="1" customWidth="1"/>
    <col min="10508" max="10508" width="21.1640625" bestFit="1" customWidth="1"/>
    <col min="10510" max="10511" width="16.6640625" bestFit="1" customWidth="1"/>
    <col min="10753" max="10753" width="22.6640625" customWidth="1"/>
    <col min="10754" max="10754" width="12" bestFit="1" customWidth="1"/>
    <col min="10755" max="10755" width="9.6640625" customWidth="1"/>
    <col min="10756" max="10757" width="13.33203125" bestFit="1" customWidth="1"/>
    <col min="10758" max="10758" width="8.83203125" customWidth="1"/>
    <col min="10759" max="10759" width="12" bestFit="1" customWidth="1"/>
    <col min="10760" max="10760" width="11.6640625" customWidth="1"/>
    <col min="10761" max="10761" width="10.5" bestFit="1" customWidth="1"/>
    <col min="10762" max="10762" width="11.83203125" customWidth="1"/>
    <col min="10763" max="10763" width="18.6640625" bestFit="1" customWidth="1"/>
    <col min="10764" max="10764" width="21.1640625" bestFit="1" customWidth="1"/>
    <col min="10766" max="10767" width="16.6640625" bestFit="1" customWidth="1"/>
    <col min="11009" max="11009" width="22.6640625" customWidth="1"/>
    <col min="11010" max="11010" width="12" bestFit="1" customWidth="1"/>
    <col min="11011" max="11011" width="9.6640625" customWidth="1"/>
    <col min="11012" max="11013" width="13.33203125" bestFit="1" customWidth="1"/>
    <col min="11014" max="11014" width="8.83203125" customWidth="1"/>
    <col min="11015" max="11015" width="12" bestFit="1" customWidth="1"/>
    <col min="11016" max="11016" width="11.6640625" customWidth="1"/>
    <col min="11017" max="11017" width="10.5" bestFit="1" customWidth="1"/>
    <col min="11018" max="11018" width="11.83203125" customWidth="1"/>
    <col min="11019" max="11019" width="18.6640625" bestFit="1" customWidth="1"/>
    <col min="11020" max="11020" width="21.1640625" bestFit="1" customWidth="1"/>
    <col min="11022" max="11023" width="16.6640625" bestFit="1" customWidth="1"/>
    <col min="11265" max="11265" width="22.6640625" customWidth="1"/>
    <col min="11266" max="11266" width="12" bestFit="1" customWidth="1"/>
    <col min="11267" max="11267" width="9.6640625" customWidth="1"/>
    <col min="11268" max="11269" width="13.33203125" bestFit="1" customWidth="1"/>
    <col min="11270" max="11270" width="8.83203125" customWidth="1"/>
    <col min="11271" max="11271" width="12" bestFit="1" customWidth="1"/>
    <col min="11272" max="11272" width="11.6640625" customWidth="1"/>
    <col min="11273" max="11273" width="10.5" bestFit="1" customWidth="1"/>
    <col min="11274" max="11274" width="11.83203125" customWidth="1"/>
    <col min="11275" max="11275" width="18.6640625" bestFit="1" customWidth="1"/>
    <col min="11276" max="11276" width="21.1640625" bestFit="1" customWidth="1"/>
    <col min="11278" max="11279" width="16.6640625" bestFit="1" customWidth="1"/>
    <col min="11521" max="11521" width="22.6640625" customWidth="1"/>
    <col min="11522" max="11522" width="12" bestFit="1" customWidth="1"/>
    <col min="11523" max="11523" width="9.6640625" customWidth="1"/>
    <col min="11524" max="11525" width="13.33203125" bestFit="1" customWidth="1"/>
    <col min="11526" max="11526" width="8.83203125" customWidth="1"/>
    <col min="11527" max="11527" width="12" bestFit="1" customWidth="1"/>
    <col min="11528" max="11528" width="11.6640625" customWidth="1"/>
    <col min="11529" max="11529" width="10.5" bestFit="1" customWidth="1"/>
    <col min="11530" max="11530" width="11.83203125" customWidth="1"/>
    <col min="11531" max="11531" width="18.6640625" bestFit="1" customWidth="1"/>
    <col min="11532" max="11532" width="21.1640625" bestFit="1" customWidth="1"/>
    <col min="11534" max="11535" width="16.6640625" bestFit="1" customWidth="1"/>
    <col min="11777" max="11777" width="22.6640625" customWidth="1"/>
    <col min="11778" max="11778" width="12" bestFit="1" customWidth="1"/>
    <col min="11779" max="11779" width="9.6640625" customWidth="1"/>
    <col min="11780" max="11781" width="13.33203125" bestFit="1" customWidth="1"/>
    <col min="11782" max="11782" width="8.83203125" customWidth="1"/>
    <col min="11783" max="11783" width="12" bestFit="1" customWidth="1"/>
    <col min="11784" max="11784" width="11.6640625" customWidth="1"/>
    <col min="11785" max="11785" width="10.5" bestFit="1" customWidth="1"/>
    <col min="11786" max="11786" width="11.83203125" customWidth="1"/>
    <col min="11787" max="11787" width="18.6640625" bestFit="1" customWidth="1"/>
    <col min="11788" max="11788" width="21.1640625" bestFit="1" customWidth="1"/>
    <col min="11790" max="11791" width="16.6640625" bestFit="1" customWidth="1"/>
    <col min="12033" max="12033" width="22.6640625" customWidth="1"/>
    <col min="12034" max="12034" width="12" bestFit="1" customWidth="1"/>
    <col min="12035" max="12035" width="9.6640625" customWidth="1"/>
    <col min="12036" max="12037" width="13.33203125" bestFit="1" customWidth="1"/>
    <col min="12038" max="12038" width="8.83203125" customWidth="1"/>
    <col min="12039" max="12039" width="12" bestFit="1" customWidth="1"/>
    <col min="12040" max="12040" width="11.6640625" customWidth="1"/>
    <col min="12041" max="12041" width="10.5" bestFit="1" customWidth="1"/>
    <col min="12042" max="12042" width="11.83203125" customWidth="1"/>
    <col min="12043" max="12043" width="18.6640625" bestFit="1" customWidth="1"/>
    <col min="12044" max="12044" width="21.1640625" bestFit="1" customWidth="1"/>
    <col min="12046" max="12047" width="16.6640625" bestFit="1" customWidth="1"/>
    <col min="12289" max="12289" width="22.6640625" customWidth="1"/>
    <col min="12290" max="12290" width="12" bestFit="1" customWidth="1"/>
    <col min="12291" max="12291" width="9.6640625" customWidth="1"/>
    <col min="12292" max="12293" width="13.33203125" bestFit="1" customWidth="1"/>
    <col min="12294" max="12294" width="8.83203125" customWidth="1"/>
    <col min="12295" max="12295" width="12" bestFit="1" customWidth="1"/>
    <col min="12296" max="12296" width="11.6640625" customWidth="1"/>
    <col min="12297" max="12297" width="10.5" bestFit="1" customWidth="1"/>
    <col min="12298" max="12298" width="11.83203125" customWidth="1"/>
    <col min="12299" max="12299" width="18.6640625" bestFit="1" customWidth="1"/>
    <col min="12300" max="12300" width="21.1640625" bestFit="1" customWidth="1"/>
    <col min="12302" max="12303" width="16.6640625" bestFit="1" customWidth="1"/>
    <col min="12545" max="12545" width="22.6640625" customWidth="1"/>
    <col min="12546" max="12546" width="12" bestFit="1" customWidth="1"/>
    <col min="12547" max="12547" width="9.6640625" customWidth="1"/>
    <col min="12548" max="12549" width="13.33203125" bestFit="1" customWidth="1"/>
    <col min="12550" max="12550" width="8.83203125" customWidth="1"/>
    <col min="12551" max="12551" width="12" bestFit="1" customWidth="1"/>
    <col min="12552" max="12552" width="11.6640625" customWidth="1"/>
    <col min="12553" max="12553" width="10.5" bestFit="1" customWidth="1"/>
    <col min="12554" max="12554" width="11.83203125" customWidth="1"/>
    <col min="12555" max="12555" width="18.6640625" bestFit="1" customWidth="1"/>
    <col min="12556" max="12556" width="21.1640625" bestFit="1" customWidth="1"/>
    <col min="12558" max="12559" width="16.6640625" bestFit="1" customWidth="1"/>
    <col min="12801" max="12801" width="22.6640625" customWidth="1"/>
    <col min="12802" max="12802" width="12" bestFit="1" customWidth="1"/>
    <col min="12803" max="12803" width="9.6640625" customWidth="1"/>
    <col min="12804" max="12805" width="13.33203125" bestFit="1" customWidth="1"/>
    <col min="12806" max="12806" width="8.83203125" customWidth="1"/>
    <col min="12807" max="12807" width="12" bestFit="1" customWidth="1"/>
    <col min="12808" max="12808" width="11.6640625" customWidth="1"/>
    <col min="12809" max="12809" width="10.5" bestFit="1" customWidth="1"/>
    <col min="12810" max="12810" width="11.83203125" customWidth="1"/>
    <col min="12811" max="12811" width="18.6640625" bestFit="1" customWidth="1"/>
    <col min="12812" max="12812" width="21.1640625" bestFit="1" customWidth="1"/>
    <col min="12814" max="12815" width="16.6640625" bestFit="1" customWidth="1"/>
    <col min="13057" max="13057" width="22.6640625" customWidth="1"/>
    <col min="13058" max="13058" width="12" bestFit="1" customWidth="1"/>
    <col min="13059" max="13059" width="9.6640625" customWidth="1"/>
    <col min="13060" max="13061" width="13.33203125" bestFit="1" customWidth="1"/>
    <col min="13062" max="13062" width="8.83203125" customWidth="1"/>
    <col min="13063" max="13063" width="12" bestFit="1" customWidth="1"/>
    <col min="13064" max="13064" width="11.6640625" customWidth="1"/>
    <col min="13065" max="13065" width="10.5" bestFit="1" customWidth="1"/>
    <col min="13066" max="13066" width="11.83203125" customWidth="1"/>
    <col min="13067" max="13067" width="18.6640625" bestFit="1" customWidth="1"/>
    <col min="13068" max="13068" width="21.1640625" bestFit="1" customWidth="1"/>
    <col min="13070" max="13071" width="16.6640625" bestFit="1" customWidth="1"/>
    <col min="13313" max="13313" width="22.6640625" customWidth="1"/>
    <col min="13314" max="13314" width="12" bestFit="1" customWidth="1"/>
    <col min="13315" max="13315" width="9.6640625" customWidth="1"/>
    <col min="13316" max="13317" width="13.33203125" bestFit="1" customWidth="1"/>
    <col min="13318" max="13318" width="8.83203125" customWidth="1"/>
    <col min="13319" max="13319" width="12" bestFit="1" customWidth="1"/>
    <col min="13320" max="13320" width="11.6640625" customWidth="1"/>
    <col min="13321" max="13321" width="10.5" bestFit="1" customWidth="1"/>
    <col min="13322" max="13322" width="11.83203125" customWidth="1"/>
    <col min="13323" max="13323" width="18.6640625" bestFit="1" customWidth="1"/>
    <col min="13324" max="13324" width="21.1640625" bestFit="1" customWidth="1"/>
    <col min="13326" max="13327" width="16.6640625" bestFit="1" customWidth="1"/>
    <col min="13569" max="13569" width="22.6640625" customWidth="1"/>
    <col min="13570" max="13570" width="12" bestFit="1" customWidth="1"/>
    <col min="13571" max="13571" width="9.6640625" customWidth="1"/>
    <col min="13572" max="13573" width="13.33203125" bestFit="1" customWidth="1"/>
    <col min="13574" max="13574" width="8.83203125" customWidth="1"/>
    <col min="13575" max="13575" width="12" bestFit="1" customWidth="1"/>
    <col min="13576" max="13576" width="11.6640625" customWidth="1"/>
    <col min="13577" max="13577" width="10.5" bestFit="1" customWidth="1"/>
    <col min="13578" max="13578" width="11.83203125" customWidth="1"/>
    <col min="13579" max="13579" width="18.6640625" bestFit="1" customWidth="1"/>
    <col min="13580" max="13580" width="21.1640625" bestFit="1" customWidth="1"/>
    <col min="13582" max="13583" width="16.6640625" bestFit="1" customWidth="1"/>
    <col min="13825" max="13825" width="22.6640625" customWidth="1"/>
    <col min="13826" max="13826" width="12" bestFit="1" customWidth="1"/>
    <col min="13827" max="13827" width="9.6640625" customWidth="1"/>
    <col min="13828" max="13829" width="13.33203125" bestFit="1" customWidth="1"/>
    <col min="13830" max="13830" width="8.83203125" customWidth="1"/>
    <col min="13831" max="13831" width="12" bestFit="1" customWidth="1"/>
    <col min="13832" max="13832" width="11.6640625" customWidth="1"/>
    <col min="13833" max="13833" width="10.5" bestFit="1" customWidth="1"/>
    <col min="13834" max="13834" width="11.83203125" customWidth="1"/>
    <col min="13835" max="13835" width="18.6640625" bestFit="1" customWidth="1"/>
    <col min="13836" max="13836" width="21.1640625" bestFit="1" customWidth="1"/>
    <col min="13838" max="13839" width="16.6640625" bestFit="1" customWidth="1"/>
    <col min="14081" max="14081" width="22.6640625" customWidth="1"/>
    <col min="14082" max="14082" width="12" bestFit="1" customWidth="1"/>
    <col min="14083" max="14083" width="9.6640625" customWidth="1"/>
    <col min="14084" max="14085" width="13.33203125" bestFit="1" customWidth="1"/>
    <col min="14086" max="14086" width="8.83203125" customWidth="1"/>
    <col min="14087" max="14087" width="12" bestFit="1" customWidth="1"/>
    <col min="14088" max="14088" width="11.6640625" customWidth="1"/>
    <col min="14089" max="14089" width="10.5" bestFit="1" customWidth="1"/>
    <col min="14090" max="14090" width="11.83203125" customWidth="1"/>
    <col min="14091" max="14091" width="18.6640625" bestFit="1" customWidth="1"/>
    <col min="14092" max="14092" width="21.1640625" bestFit="1" customWidth="1"/>
    <col min="14094" max="14095" width="16.6640625" bestFit="1" customWidth="1"/>
    <col min="14337" max="14337" width="22.6640625" customWidth="1"/>
    <col min="14338" max="14338" width="12" bestFit="1" customWidth="1"/>
    <col min="14339" max="14339" width="9.6640625" customWidth="1"/>
    <col min="14340" max="14341" width="13.33203125" bestFit="1" customWidth="1"/>
    <col min="14342" max="14342" width="8.83203125" customWidth="1"/>
    <col min="14343" max="14343" width="12" bestFit="1" customWidth="1"/>
    <col min="14344" max="14344" width="11.6640625" customWidth="1"/>
    <col min="14345" max="14345" width="10.5" bestFit="1" customWidth="1"/>
    <col min="14346" max="14346" width="11.83203125" customWidth="1"/>
    <col min="14347" max="14347" width="18.6640625" bestFit="1" customWidth="1"/>
    <col min="14348" max="14348" width="21.1640625" bestFit="1" customWidth="1"/>
    <col min="14350" max="14351" width="16.6640625" bestFit="1" customWidth="1"/>
    <col min="14593" max="14593" width="22.6640625" customWidth="1"/>
    <col min="14594" max="14594" width="12" bestFit="1" customWidth="1"/>
    <col min="14595" max="14595" width="9.6640625" customWidth="1"/>
    <col min="14596" max="14597" width="13.33203125" bestFit="1" customWidth="1"/>
    <col min="14598" max="14598" width="8.83203125" customWidth="1"/>
    <col min="14599" max="14599" width="12" bestFit="1" customWidth="1"/>
    <col min="14600" max="14600" width="11.6640625" customWidth="1"/>
    <col min="14601" max="14601" width="10.5" bestFit="1" customWidth="1"/>
    <col min="14602" max="14602" width="11.83203125" customWidth="1"/>
    <col min="14603" max="14603" width="18.6640625" bestFit="1" customWidth="1"/>
    <col min="14604" max="14604" width="21.1640625" bestFit="1" customWidth="1"/>
    <col min="14606" max="14607" width="16.6640625" bestFit="1" customWidth="1"/>
    <col min="14849" max="14849" width="22.6640625" customWidth="1"/>
    <col min="14850" max="14850" width="12" bestFit="1" customWidth="1"/>
    <col min="14851" max="14851" width="9.6640625" customWidth="1"/>
    <col min="14852" max="14853" width="13.33203125" bestFit="1" customWidth="1"/>
    <col min="14854" max="14854" width="8.83203125" customWidth="1"/>
    <col min="14855" max="14855" width="12" bestFit="1" customWidth="1"/>
    <col min="14856" max="14856" width="11.6640625" customWidth="1"/>
    <col min="14857" max="14857" width="10.5" bestFit="1" customWidth="1"/>
    <col min="14858" max="14858" width="11.83203125" customWidth="1"/>
    <col min="14859" max="14859" width="18.6640625" bestFit="1" customWidth="1"/>
    <col min="14860" max="14860" width="21.1640625" bestFit="1" customWidth="1"/>
    <col min="14862" max="14863" width="16.6640625" bestFit="1" customWidth="1"/>
    <col min="15105" max="15105" width="22.6640625" customWidth="1"/>
    <col min="15106" max="15106" width="12" bestFit="1" customWidth="1"/>
    <col min="15107" max="15107" width="9.6640625" customWidth="1"/>
    <col min="15108" max="15109" width="13.33203125" bestFit="1" customWidth="1"/>
    <col min="15110" max="15110" width="8.83203125" customWidth="1"/>
    <col min="15111" max="15111" width="12" bestFit="1" customWidth="1"/>
    <col min="15112" max="15112" width="11.6640625" customWidth="1"/>
    <col min="15113" max="15113" width="10.5" bestFit="1" customWidth="1"/>
    <col min="15114" max="15114" width="11.83203125" customWidth="1"/>
    <col min="15115" max="15115" width="18.6640625" bestFit="1" customWidth="1"/>
    <col min="15116" max="15116" width="21.1640625" bestFit="1" customWidth="1"/>
    <col min="15118" max="15119" width="16.6640625" bestFit="1" customWidth="1"/>
    <col min="15361" max="15361" width="22.6640625" customWidth="1"/>
    <col min="15362" max="15362" width="12" bestFit="1" customWidth="1"/>
    <col min="15363" max="15363" width="9.6640625" customWidth="1"/>
    <col min="15364" max="15365" width="13.33203125" bestFit="1" customWidth="1"/>
    <col min="15366" max="15366" width="8.83203125" customWidth="1"/>
    <col min="15367" max="15367" width="12" bestFit="1" customWidth="1"/>
    <col min="15368" max="15368" width="11.6640625" customWidth="1"/>
    <col min="15369" max="15369" width="10.5" bestFit="1" customWidth="1"/>
    <col min="15370" max="15370" width="11.83203125" customWidth="1"/>
    <col min="15371" max="15371" width="18.6640625" bestFit="1" customWidth="1"/>
    <col min="15372" max="15372" width="21.1640625" bestFit="1" customWidth="1"/>
    <col min="15374" max="15375" width="16.6640625" bestFit="1" customWidth="1"/>
    <col min="15617" max="15617" width="22.6640625" customWidth="1"/>
    <col min="15618" max="15618" width="12" bestFit="1" customWidth="1"/>
    <col min="15619" max="15619" width="9.6640625" customWidth="1"/>
    <col min="15620" max="15621" width="13.33203125" bestFit="1" customWidth="1"/>
    <col min="15622" max="15622" width="8.83203125" customWidth="1"/>
    <col min="15623" max="15623" width="12" bestFit="1" customWidth="1"/>
    <col min="15624" max="15624" width="11.6640625" customWidth="1"/>
    <col min="15625" max="15625" width="10.5" bestFit="1" customWidth="1"/>
    <col min="15626" max="15626" width="11.83203125" customWidth="1"/>
    <col min="15627" max="15627" width="18.6640625" bestFit="1" customWidth="1"/>
    <col min="15628" max="15628" width="21.1640625" bestFit="1" customWidth="1"/>
    <col min="15630" max="15631" width="16.6640625" bestFit="1" customWidth="1"/>
    <col min="15873" max="15873" width="22.6640625" customWidth="1"/>
    <col min="15874" max="15874" width="12" bestFit="1" customWidth="1"/>
    <col min="15875" max="15875" width="9.6640625" customWidth="1"/>
    <col min="15876" max="15877" width="13.33203125" bestFit="1" customWidth="1"/>
    <col min="15878" max="15878" width="8.83203125" customWidth="1"/>
    <col min="15879" max="15879" width="12" bestFit="1" customWidth="1"/>
    <col min="15880" max="15880" width="11.6640625" customWidth="1"/>
    <col min="15881" max="15881" width="10.5" bestFit="1" customWidth="1"/>
    <col min="15882" max="15882" width="11.83203125" customWidth="1"/>
    <col min="15883" max="15883" width="18.6640625" bestFit="1" customWidth="1"/>
    <col min="15884" max="15884" width="21.1640625" bestFit="1" customWidth="1"/>
    <col min="15886" max="15887" width="16.6640625" bestFit="1" customWidth="1"/>
    <col min="16129" max="16129" width="22.6640625" customWidth="1"/>
    <col min="16130" max="16130" width="12" bestFit="1" customWidth="1"/>
    <col min="16131" max="16131" width="9.6640625" customWidth="1"/>
    <col min="16132" max="16133" width="13.33203125" bestFit="1" customWidth="1"/>
    <col min="16134" max="16134" width="8.83203125" customWidth="1"/>
    <col min="16135" max="16135" width="12" bestFit="1" customWidth="1"/>
    <col min="16136" max="16136" width="11.6640625" customWidth="1"/>
    <col min="16137" max="16137" width="10.5" bestFit="1" customWidth="1"/>
    <col min="16138" max="16138" width="11.83203125" customWidth="1"/>
    <col min="16139" max="16139" width="18.6640625" bestFit="1" customWidth="1"/>
    <col min="16140" max="16140" width="21.1640625" bestFit="1" customWidth="1"/>
    <col min="16142" max="16143" width="16.6640625" bestFit="1" customWidth="1"/>
  </cols>
  <sheetData>
    <row r="1" spans="1:15" x14ac:dyDescent="0.4">
      <c r="A1" s="1" t="s">
        <v>20</v>
      </c>
    </row>
    <row r="3" spans="1:15" ht="12.6" thickBot="1" x14ac:dyDescent="0.45">
      <c r="A3" s="1" t="s">
        <v>21</v>
      </c>
    </row>
    <row r="4" spans="1:15" ht="12.6" thickBot="1" x14ac:dyDescent="0.45">
      <c r="A4" s="17" t="s">
        <v>22</v>
      </c>
      <c r="B4" s="18">
        <v>300</v>
      </c>
      <c r="K4" s="1"/>
    </row>
    <row r="5" spans="1:15" x14ac:dyDescent="0.4">
      <c r="K5" s="1"/>
    </row>
    <row r="6" spans="1:15" x14ac:dyDescent="0.4">
      <c r="A6" s="1" t="s">
        <v>23</v>
      </c>
      <c r="J6" s="1" t="s">
        <v>24</v>
      </c>
    </row>
    <row r="7" spans="1:15" ht="12.6" thickBot="1" x14ac:dyDescent="0.45">
      <c r="A7" s="6" t="s">
        <v>17</v>
      </c>
      <c r="B7" s="6" t="s">
        <v>18</v>
      </c>
      <c r="C7" s="6" t="s">
        <v>25</v>
      </c>
      <c r="D7" s="6" t="s">
        <v>26</v>
      </c>
      <c r="E7" s="6" t="s">
        <v>27</v>
      </c>
      <c r="F7" s="6" t="s">
        <v>28</v>
      </c>
      <c r="H7" s="6" t="s">
        <v>29</v>
      </c>
      <c r="J7" t="s">
        <v>30</v>
      </c>
    </row>
    <row r="8" spans="1:15" ht="12.9" thickTop="1" thickBot="1" x14ac:dyDescent="0.45">
      <c r="A8">
        <v>1</v>
      </c>
      <c r="B8">
        <v>2</v>
      </c>
      <c r="C8" s="19">
        <v>5</v>
      </c>
      <c r="D8" s="20">
        <v>0</v>
      </c>
      <c r="E8" s="21">
        <v>0</v>
      </c>
      <c r="F8" cm="1">
        <f t="array" ref="F8:F33" xml:space="preserve"> Flow_product_1 + Flow_product_2</f>
        <v>0</v>
      </c>
      <c r="G8" s="12" t="s">
        <v>64</v>
      </c>
      <c r="H8">
        <f t="shared" ref="H8:H33" si="0" xml:space="preserve"> $B$4</f>
        <v>300</v>
      </c>
      <c r="J8" s="6" t="s">
        <v>31</v>
      </c>
      <c r="K8" s="6" t="s">
        <v>32</v>
      </c>
      <c r="L8" s="6" t="s">
        <v>33</v>
      </c>
      <c r="M8" s="6"/>
      <c r="N8" s="6" t="s">
        <v>34</v>
      </c>
      <c r="O8" s="6" t="s">
        <v>35</v>
      </c>
    </row>
    <row r="9" spans="1:15" x14ac:dyDescent="0.4">
      <c r="A9">
        <v>1</v>
      </c>
      <c r="B9">
        <v>3</v>
      </c>
      <c r="C9" s="22">
        <v>3</v>
      </c>
      <c r="D9" s="23">
        <v>180</v>
      </c>
      <c r="E9" s="24">
        <v>120</v>
      </c>
      <c r="F9">
        <v>300</v>
      </c>
      <c r="G9" s="12" t="s">
        <v>64</v>
      </c>
      <c r="H9">
        <f t="shared" si="0"/>
        <v>300</v>
      </c>
      <c r="J9">
        <v>1</v>
      </c>
      <c r="K9" s="23">
        <f xml:space="preserve"> SUMIF(Origin, J9, Flow_product_1) - SUMIF(Destination, J9, Flow_product_1)</f>
        <v>180</v>
      </c>
      <c r="L9" s="23">
        <f xml:space="preserve"> SUMIF(Origin, J9, Flow_product_2) - SUMIF(Destination, J9, Flow_product_2)</f>
        <v>140</v>
      </c>
      <c r="M9" s="53" t="s">
        <v>64</v>
      </c>
      <c r="N9" s="25">
        <v>200</v>
      </c>
      <c r="O9" s="26">
        <v>200</v>
      </c>
    </row>
    <row r="10" spans="1:15" x14ac:dyDescent="0.4">
      <c r="A10">
        <v>1</v>
      </c>
      <c r="B10">
        <v>4</v>
      </c>
      <c r="C10" s="22">
        <v>5</v>
      </c>
      <c r="D10" s="23">
        <v>0</v>
      </c>
      <c r="E10" s="24">
        <v>20</v>
      </c>
      <c r="F10">
        <v>20</v>
      </c>
      <c r="G10" s="12" t="s">
        <v>64</v>
      </c>
      <c r="H10">
        <f t="shared" si="0"/>
        <v>300</v>
      </c>
      <c r="J10">
        <v>2</v>
      </c>
      <c r="K10" s="23">
        <f xml:space="preserve"> SUMIF(Origin, J10, Flow_product_1) - SUMIF(Destination, J10, Flow_product_1)</f>
        <v>300</v>
      </c>
      <c r="L10" s="23">
        <f xml:space="preserve"> SUMIF(Origin, J10, Flow_product_2) - SUMIF(Destination, J10, Flow_product_2)</f>
        <v>100</v>
      </c>
      <c r="M10" s="53" t="s">
        <v>64</v>
      </c>
      <c r="N10" s="27">
        <v>300</v>
      </c>
      <c r="O10" s="28">
        <v>100</v>
      </c>
    </row>
    <row r="11" spans="1:15" ht="12.6" thickBot="1" x14ac:dyDescent="0.45">
      <c r="A11">
        <v>1</v>
      </c>
      <c r="B11">
        <v>5</v>
      </c>
      <c r="C11" s="22">
        <v>5</v>
      </c>
      <c r="D11" s="23">
        <v>0</v>
      </c>
      <c r="E11" s="24">
        <v>0</v>
      </c>
      <c r="F11">
        <v>0</v>
      </c>
      <c r="G11" s="12" t="s">
        <v>64</v>
      </c>
      <c r="H11">
        <f t="shared" si="0"/>
        <v>300</v>
      </c>
      <c r="J11">
        <v>3</v>
      </c>
      <c r="K11" s="23">
        <f xml:space="preserve"> SUMIF(Origin, J11, Flow_product_1) - SUMIF(Destination, J11, Flow_product_1)</f>
        <v>100</v>
      </c>
      <c r="L11" s="23">
        <f xml:space="preserve"> SUMIF(Origin, J11, Flow_product_2) - SUMIF(Destination, J11, Flow_product_2)</f>
        <v>100</v>
      </c>
      <c r="M11" s="53" t="s">
        <v>64</v>
      </c>
      <c r="N11" s="29">
        <v>100</v>
      </c>
      <c r="O11" s="30">
        <v>100</v>
      </c>
    </row>
    <row r="12" spans="1:15" x14ac:dyDescent="0.4">
      <c r="A12">
        <v>1</v>
      </c>
      <c r="B12">
        <v>6</v>
      </c>
      <c r="C12" s="22">
        <v>20</v>
      </c>
      <c r="D12" s="23">
        <v>0</v>
      </c>
      <c r="E12" s="24">
        <v>0</v>
      </c>
      <c r="F12">
        <v>0</v>
      </c>
      <c r="G12" s="12" t="s">
        <v>64</v>
      </c>
      <c r="H12">
        <f t="shared" si="0"/>
        <v>300</v>
      </c>
    </row>
    <row r="13" spans="1:15" x14ac:dyDescent="0.4">
      <c r="A13">
        <v>1</v>
      </c>
      <c r="B13">
        <v>7</v>
      </c>
      <c r="C13" s="22">
        <v>20</v>
      </c>
      <c r="D13" s="23">
        <v>0</v>
      </c>
      <c r="E13" s="24">
        <v>0</v>
      </c>
      <c r="F13">
        <v>0</v>
      </c>
      <c r="G13" s="12" t="s">
        <v>64</v>
      </c>
      <c r="H13">
        <f t="shared" si="0"/>
        <v>300</v>
      </c>
      <c r="J13" t="s">
        <v>36</v>
      </c>
    </row>
    <row r="14" spans="1:15" x14ac:dyDescent="0.4">
      <c r="A14">
        <v>2</v>
      </c>
      <c r="B14">
        <v>1</v>
      </c>
      <c r="C14" s="22">
        <v>9</v>
      </c>
      <c r="D14" s="23">
        <v>0</v>
      </c>
      <c r="E14" s="24">
        <v>0</v>
      </c>
      <c r="F14">
        <v>0</v>
      </c>
      <c r="G14" s="12" t="s">
        <v>64</v>
      </c>
      <c r="H14">
        <f t="shared" si="0"/>
        <v>300</v>
      </c>
      <c r="J14" s="6" t="s">
        <v>31</v>
      </c>
      <c r="K14" s="6" t="s">
        <v>32</v>
      </c>
      <c r="L14" s="6" t="s">
        <v>33</v>
      </c>
      <c r="M14" s="6"/>
      <c r="N14" s="6" t="s">
        <v>37</v>
      </c>
      <c r="O14" s="6" t="s">
        <v>38</v>
      </c>
    </row>
    <row r="15" spans="1:15" x14ac:dyDescent="0.4">
      <c r="A15">
        <v>2</v>
      </c>
      <c r="B15">
        <v>3</v>
      </c>
      <c r="C15" s="22">
        <v>9</v>
      </c>
      <c r="D15" s="23">
        <v>0</v>
      </c>
      <c r="E15" s="24">
        <v>0</v>
      </c>
      <c r="F15">
        <v>0</v>
      </c>
      <c r="G15" s="12" t="s">
        <v>64</v>
      </c>
      <c r="H15">
        <f t="shared" si="0"/>
        <v>300</v>
      </c>
      <c r="J15">
        <v>4</v>
      </c>
      <c r="K15" s="23">
        <f xml:space="preserve"> SUMIF(Origin, J15, Flow_product_1) - SUMIF(Destination, J15, Flow_product_1)</f>
        <v>0</v>
      </c>
      <c r="L15" s="23">
        <f xml:space="preserve"> SUMIF(Origin, J15, Flow_product_2) - SUMIF(Destination, J15, Flow_product_2)</f>
        <v>0</v>
      </c>
      <c r="M15" s="53" t="s">
        <v>65</v>
      </c>
      <c r="N15">
        <v>0</v>
      </c>
      <c r="O15">
        <v>0</v>
      </c>
    </row>
    <row r="16" spans="1:15" x14ac:dyDescent="0.4">
      <c r="A16">
        <v>2</v>
      </c>
      <c r="B16">
        <v>4</v>
      </c>
      <c r="C16" s="22">
        <v>1</v>
      </c>
      <c r="D16" s="23">
        <v>0</v>
      </c>
      <c r="E16" s="24">
        <v>100</v>
      </c>
      <c r="F16">
        <v>100</v>
      </c>
      <c r="G16" s="12" t="s">
        <v>64</v>
      </c>
      <c r="H16">
        <f t="shared" si="0"/>
        <v>300</v>
      </c>
      <c r="J16">
        <v>5</v>
      </c>
      <c r="K16" s="23">
        <f xml:space="preserve"> SUMIF(Origin, J16, Flow_product_1) - SUMIF(Destination, J16, Flow_product_1)</f>
        <v>0</v>
      </c>
      <c r="L16" s="23">
        <f xml:space="preserve"> SUMIF(Origin, J16, Flow_product_2) - SUMIF(Destination, J16, Flow_product_2)</f>
        <v>0</v>
      </c>
      <c r="M16" s="53" t="s">
        <v>65</v>
      </c>
      <c r="N16">
        <v>0</v>
      </c>
      <c r="O16">
        <v>0</v>
      </c>
    </row>
    <row r="17" spans="1:15" x14ac:dyDescent="0.4">
      <c r="A17">
        <v>2</v>
      </c>
      <c r="B17">
        <v>5</v>
      </c>
      <c r="C17" s="22">
        <v>1</v>
      </c>
      <c r="D17" s="23">
        <v>0</v>
      </c>
      <c r="E17" s="24">
        <v>0</v>
      </c>
      <c r="F17">
        <v>0</v>
      </c>
      <c r="G17" s="12" t="s">
        <v>64</v>
      </c>
      <c r="H17">
        <f t="shared" si="0"/>
        <v>300</v>
      </c>
    </row>
    <row r="18" spans="1:15" x14ac:dyDescent="0.4">
      <c r="A18">
        <v>2</v>
      </c>
      <c r="B18">
        <v>6</v>
      </c>
      <c r="C18" s="22">
        <v>8</v>
      </c>
      <c r="D18" s="23">
        <v>300</v>
      </c>
      <c r="E18" s="24">
        <v>0</v>
      </c>
      <c r="F18">
        <v>300</v>
      </c>
      <c r="G18" s="12" t="s">
        <v>64</v>
      </c>
      <c r="H18">
        <f t="shared" si="0"/>
        <v>300</v>
      </c>
      <c r="J18" t="s">
        <v>39</v>
      </c>
    </row>
    <row r="19" spans="1:15" ht="12.6" thickBot="1" x14ac:dyDescent="0.45">
      <c r="A19">
        <v>2</v>
      </c>
      <c r="B19">
        <v>7</v>
      </c>
      <c r="C19" s="22">
        <v>15</v>
      </c>
      <c r="D19" s="23">
        <v>0</v>
      </c>
      <c r="E19" s="24">
        <v>0</v>
      </c>
      <c r="F19">
        <v>0</v>
      </c>
      <c r="G19" s="12" t="s">
        <v>64</v>
      </c>
      <c r="H19">
        <f t="shared" si="0"/>
        <v>300</v>
      </c>
      <c r="J19" s="6" t="s">
        <v>31</v>
      </c>
      <c r="K19" s="6" t="s">
        <v>40</v>
      </c>
      <c r="L19" s="6" t="s">
        <v>41</v>
      </c>
      <c r="M19" s="6"/>
      <c r="N19" s="6" t="s">
        <v>42</v>
      </c>
      <c r="O19" s="6" t="s">
        <v>43</v>
      </c>
    </row>
    <row r="20" spans="1:15" x14ac:dyDescent="0.4">
      <c r="A20">
        <v>3</v>
      </c>
      <c r="B20">
        <v>1</v>
      </c>
      <c r="C20" s="22">
        <v>0.4</v>
      </c>
      <c r="D20" s="23">
        <v>0</v>
      </c>
      <c r="E20" s="24">
        <v>0</v>
      </c>
      <c r="F20">
        <v>0</v>
      </c>
      <c r="G20" s="12" t="s">
        <v>64</v>
      </c>
      <c r="H20">
        <f t="shared" si="0"/>
        <v>300</v>
      </c>
      <c r="J20">
        <v>6</v>
      </c>
      <c r="K20" s="23">
        <f xml:space="preserve"> SUMIF(Destination, $J20, Flow_product_1) - SUMIF(Origin, $J20, Flow_product_1)</f>
        <v>400</v>
      </c>
      <c r="L20" s="23">
        <f xml:space="preserve"> SUMIF(Destination, $J20, Flow_product_2) - SUMIF(Origin, $J20, Flow_product_2)</f>
        <v>200</v>
      </c>
      <c r="M20" s="53" t="s">
        <v>96</v>
      </c>
      <c r="N20" s="25">
        <v>400</v>
      </c>
      <c r="O20" s="26">
        <v>200</v>
      </c>
    </row>
    <row r="21" spans="1:15" ht="12.6" thickBot="1" x14ac:dyDescent="0.45">
      <c r="A21">
        <v>3</v>
      </c>
      <c r="B21">
        <v>2</v>
      </c>
      <c r="C21" s="22">
        <v>8</v>
      </c>
      <c r="D21" s="23">
        <v>0</v>
      </c>
      <c r="E21" s="24">
        <v>0</v>
      </c>
      <c r="F21">
        <v>0</v>
      </c>
      <c r="G21" s="12" t="s">
        <v>64</v>
      </c>
      <c r="H21">
        <f t="shared" si="0"/>
        <v>300</v>
      </c>
      <c r="J21">
        <v>7</v>
      </c>
      <c r="K21" s="23">
        <f xml:space="preserve"> SUMIF(Destination, $J21, Flow_product_1) - SUMIF(Origin, $J21, Flow_product_1)</f>
        <v>180</v>
      </c>
      <c r="L21" s="23">
        <f xml:space="preserve"> SUMIF(Destination, $J21, Flow_product_2) - SUMIF(Origin, $J21, Flow_product_2)</f>
        <v>140</v>
      </c>
      <c r="M21" s="53" t="s">
        <v>96</v>
      </c>
      <c r="N21" s="29">
        <v>180</v>
      </c>
      <c r="O21" s="30">
        <v>140</v>
      </c>
    </row>
    <row r="22" spans="1:15" x14ac:dyDescent="0.4">
      <c r="A22">
        <v>3</v>
      </c>
      <c r="B22">
        <v>4</v>
      </c>
      <c r="C22" s="22">
        <v>1</v>
      </c>
      <c r="D22" s="23">
        <v>180</v>
      </c>
      <c r="E22" s="24">
        <v>0</v>
      </c>
      <c r="F22">
        <v>180</v>
      </c>
      <c r="G22" s="12" t="s">
        <v>64</v>
      </c>
      <c r="H22">
        <f t="shared" si="0"/>
        <v>300</v>
      </c>
    </row>
    <row r="23" spans="1:15" x14ac:dyDescent="0.4">
      <c r="A23">
        <v>3</v>
      </c>
      <c r="B23">
        <v>5</v>
      </c>
      <c r="C23" s="22">
        <v>0.5</v>
      </c>
      <c r="D23" s="23">
        <v>100</v>
      </c>
      <c r="E23" s="24">
        <v>200</v>
      </c>
      <c r="F23">
        <v>300</v>
      </c>
      <c r="G23" s="12" t="s">
        <v>64</v>
      </c>
      <c r="H23">
        <f t="shared" si="0"/>
        <v>300</v>
      </c>
      <c r="J23" s="1" t="s">
        <v>66</v>
      </c>
    </row>
    <row r="24" spans="1:15" x14ac:dyDescent="0.4">
      <c r="A24">
        <v>3</v>
      </c>
      <c r="B24">
        <v>6</v>
      </c>
      <c r="C24" s="22">
        <v>10</v>
      </c>
      <c r="D24" s="23">
        <v>0</v>
      </c>
      <c r="E24" s="24">
        <v>0</v>
      </c>
      <c r="F24">
        <v>0</v>
      </c>
      <c r="G24" s="12" t="s">
        <v>64</v>
      </c>
      <c r="H24">
        <f t="shared" si="0"/>
        <v>300</v>
      </c>
      <c r="J24" t="s">
        <v>76</v>
      </c>
      <c r="K24" t="s">
        <v>77</v>
      </c>
    </row>
    <row r="25" spans="1:15" x14ac:dyDescent="0.4">
      <c r="A25">
        <v>3</v>
      </c>
      <c r="B25">
        <v>7</v>
      </c>
      <c r="C25" s="22">
        <v>12</v>
      </c>
      <c r="D25" s="23">
        <v>0</v>
      </c>
      <c r="E25" s="24">
        <v>20</v>
      </c>
      <c r="F25">
        <v>20</v>
      </c>
      <c r="G25" s="12" t="s">
        <v>64</v>
      </c>
      <c r="H25">
        <f t="shared" si="0"/>
        <v>300</v>
      </c>
      <c r="J25" t="s">
        <v>78</v>
      </c>
      <c r="K25" t="s">
        <v>79</v>
      </c>
    </row>
    <row r="26" spans="1:15" x14ac:dyDescent="0.4">
      <c r="A26">
        <v>4</v>
      </c>
      <c r="B26">
        <v>5</v>
      </c>
      <c r="C26" s="22">
        <v>1.2</v>
      </c>
      <c r="D26" s="23">
        <v>0</v>
      </c>
      <c r="E26" s="24">
        <v>0</v>
      </c>
      <c r="F26">
        <v>0</v>
      </c>
      <c r="G26" s="12" t="s">
        <v>64</v>
      </c>
      <c r="H26">
        <f t="shared" si="0"/>
        <v>300</v>
      </c>
      <c r="J26" t="s">
        <v>18</v>
      </c>
      <c r="K26" t="s">
        <v>80</v>
      </c>
    </row>
    <row r="27" spans="1:15" x14ac:dyDescent="0.4">
      <c r="A27">
        <v>4</v>
      </c>
      <c r="B27">
        <v>6</v>
      </c>
      <c r="C27" s="22">
        <v>2</v>
      </c>
      <c r="D27" s="23">
        <v>180</v>
      </c>
      <c r="E27" s="24">
        <v>120</v>
      </c>
      <c r="F27">
        <v>300</v>
      </c>
      <c r="G27" s="12" t="s">
        <v>64</v>
      </c>
      <c r="H27">
        <f t="shared" si="0"/>
        <v>300</v>
      </c>
      <c r="J27" t="s">
        <v>81</v>
      </c>
      <c r="K27" t="s">
        <v>82</v>
      </c>
    </row>
    <row r="28" spans="1:15" x14ac:dyDescent="0.4">
      <c r="A28">
        <v>4</v>
      </c>
      <c r="B28">
        <v>7</v>
      </c>
      <c r="C28" s="22">
        <v>12</v>
      </c>
      <c r="D28" s="23">
        <v>0</v>
      </c>
      <c r="E28" s="24">
        <v>0</v>
      </c>
      <c r="F28">
        <v>0</v>
      </c>
      <c r="G28" s="12" t="s">
        <v>64</v>
      </c>
      <c r="H28">
        <f t="shared" si="0"/>
        <v>300</v>
      </c>
      <c r="J28" t="s">
        <v>83</v>
      </c>
      <c r="K28" t="s">
        <v>84</v>
      </c>
    </row>
    <row r="29" spans="1:15" x14ac:dyDescent="0.4">
      <c r="A29">
        <v>5</v>
      </c>
      <c r="B29">
        <v>4</v>
      </c>
      <c r="C29" s="22">
        <v>0.8</v>
      </c>
      <c r="D29" s="23">
        <v>0</v>
      </c>
      <c r="E29" s="24">
        <v>0</v>
      </c>
      <c r="F29">
        <v>0</v>
      </c>
      <c r="G29" s="12" t="s">
        <v>64</v>
      </c>
      <c r="H29">
        <f t="shared" si="0"/>
        <v>300</v>
      </c>
      <c r="J29" t="s">
        <v>17</v>
      </c>
      <c r="K29" t="s">
        <v>85</v>
      </c>
    </row>
    <row r="30" spans="1:15" x14ac:dyDescent="0.4">
      <c r="A30">
        <v>5</v>
      </c>
      <c r="B30">
        <v>6</v>
      </c>
      <c r="C30" s="22">
        <v>2</v>
      </c>
      <c r="D30" s="23">
        <v>100</v>
      </c>
      <c r="E30" s="24">
        <v>200</v>
      </c>
      <c r="F30">
        <v>300</v>
      </c>
      <c r="G30" s="12" t="s">
        <v>64</v>
      </c>
      <c r="H30">
        <f t="shared" si="0"/>
        <v>300</v>
      </c>
      <c r="J30" t="s">
        <v>86</v>
      </c>
      <c r="K30" t="s">
        <v>87</v>
      </c>
    </row>
    <row r="31" spans="1:15" x14ac:dyDescent="0.4">
      <c r="A31">
        <v>5</v>
      </c>
      <c r="B31">
        <v>7</v>
      </c>
      <c r="C31" s="22">
        <v>12</v>
      </c>
      <c r="D31" s="23">
        <v>0</v>
      </c>
      <c r="E31" s="24">
        <v>0</v>
      </c>
      <c r="F31">
        <v>0</v>
      </c>
      <c r="G31" s="12" t="s">
        <v>64</v>
      </c>
      <c r="H31">
        <f t="shared" si="0"/>
        <v>300</v>
      </c>
      <c r="J31" t="s">
        <v>88</v>
      </c>
      <c r="K31" t="s">
        <v>89</v>
      </c>
    </row>
    <row r="32" spans="1:15" x14ac:dyDescent="0.4">
      <c r="A32">
        <v>6</v>
      </c>
      <c r="B32">
        <v>7</v>
      </c>
      <c r="C32" s="22">
        <v>1</v>
      </c>
      <c r="D32" s="23">
        <v>180</v>
      </c>
      <c r="E32" s="24">
        <v>120</v>
      </c>
      <c r="F32">
        <v>300</v>
      </c>
      <c r="G32" s="12" t="s">
        <v>64</v>
      </c>
      <c r="H32">
        <f t="shared" si="0"/>
        <v>300</v>
      </c>
      <c r="J32" t="s">
        <v>94</v>
      </c>
      <c r="K32" t="s">
        <v>95</v>
      </c>
    </row>
    <row r="33" spans="1:12" ht="12.6" thickBot="1" x14ac:dyDescent="0.45">
      <c r="A33">
        <v>7</v>
      </c>
      <c r="B33">
        <v>6</v>
      </c>
      <c r="C33" s="31">
        <v>7</v>
      </c>
      <c r="D33" s="32">
        <v>0</v>
      </c>
      <c r="E33" s="33">
        <v>0</v>
      </c>
      <c r="F33">
        <v>0</v>
      </c>
      <c r="G33" s="12" t="s">
        <v>64</v>
      </c>
      <c r="H33">
        <f t="shared" si="0"/>
        <v>300</v>
      </c>
      <c r="J33" t="s">
        <v>90</v>
      </c>
      <c r="K33" t="s">
        <v>91</v>
      </c>
    </row>
    <row r="34" spans="1:12" x14ac:dyDescent="0.4">
      <c r="J34" t="s">
        <v>92</v>
      </c>
      <c r="K34" t="s">
        <v>93</v>
      </c>
    </row>
    <row r="35" spans="1:12" ht="12.6" thickBot="1" x14ac:dyDescent="0.45">
      <c r="A35" s="1" t="s">
        <v>44</v>
      </c>
    </row>
    <row r="36" spans="1:12" ht="12.9" thickTop="1" thickBot="1" x14ac:dyDescent="0.45">
      <c r="A36" s="17" t="s">
        <v>19</v>
      </c>
      <c r="B36" s="34">
        <f xml:space="preserve"> SUMPRODUCT(Unit_cost,_xlfn.ANCHORARRAY( F8))</f>
        <v>5570</v>
      </c>
    </row>
    <row r="37" spans="1:12" ht="12.6" thickTop="1" x14ac:dyDescent="0.4"/>
    <row r="41" spans="1:12" x14ac:dyDescent="0.4">
      <c r="L4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5_48</vt:lpstr>
      <vt:lpstr>5_57</vt:lpstr>
      <vt:lpstr>RedBrand Variation</vt:lpstr>
      <vt:lpstr>'5_48'!Capacity</vt:lpstr>
      <vt:lpstr>'5_57'!Capacity</vt:lpstr>
      <vt:lpstr>'5_48'!Cost_per_barrel_shipping</vt:lpstr>
      <vt:lpstr>'RedBrand Variation'!Customer_demand</vt:lpstr>
      <vt:lpstr>'RedBrand Variation'!Customer_net_inflow</vt:lpstr>
      <vt:lpstr>'RedBrand Variation'!Destination</vt:lpstr>
      <vt:lpstr>'5_57'!Flow</vt:lpstr>
      <vt:lpstr>'RedBrand Variation'!Flow_product_1</vt:lpstr>
      <vt:lpstr>'RedBrand Variation'!Flow_product_2</vt:lpstr>
      <vt:lpstr>'5_48'!Max_demand</vt:lpstr>
      <vt:lpstr>'RedBrand Variation'!Origin</vt:lpstr>
      <vt:lpstr>'RedBrand Variation'!Plant_capacity</vt:lpstr>
      <vt:lpstr>'RedBrand Variation'!Plant_net_outflow</vt:lpstr>
      <vt:lpstr>'5_48'!Shipments</vt:lpstr>
      <vt:lpstr>'RedBrand Variation'!Unit_cost</vt:lpstr>
      <vt:lpstr>'RedBrand Variation'!Warehouse_net_outflow</vt:lpstr>
      <vt:lpstr>'RedBrand Variation'!Warehouse_requirement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Avinash Bisram</cp:lastModifiedBy>
  <cp:lastPrinted>1996-04-10T00:28:31Z</cp:lastPrinted>
  <dcterms:created xsi:type="dcterms:W3CDTF">1996-04-10T00:28:38Z</dcterms:created>
  <dcterms:modified xsi:type="dcterms:W3CDTF">2024-03-04T02:29:53Z</dcterms:modified>
</cp:coreProperties>
</file>