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2.xml" ContentType="application/vnd.openxmlformats-officedocument.drawingml.chart+xml"/>
  <Override PartName="/xl/drawings/drawing3.xml" ContentType="application/vnd.openxmlformats-officedocument.drawing+xml"/>
  <Override PartName="/xl/charts/chart3.xml" ContentType="application/vnd.openxmlformats-officedocument.drawingml.chart+xml"/>
  <Override PartName="/xl/drawings/drawing4.xml" ContentType="application/vnd.openxmlformats-officedocument.drawing+xml"/>
  <Override PartName="/xl/charts/chart4.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425"/>
  <workbookPr/>
  <mc:AlternateContent xmlns:mc="http://schemas.openxmlformats.org/markup-compatibility/2006">
    <mc:Choice Requires="x15">
      <x15ac:absPath xmlns:x15ac="http://schemas.microsoft.com/office/spreadsheetml/2010/11/ac" url="https://d.docs.live.net/02d03f6d27d68f1f/Desktop/School/Spring 2024/Spreadsheet Modeling/"/>
    </mc:Choice>
  </mc:AlternateContent>
  <xr:revisionPtr revIDLastSave="819" documentId="11_F25DC773A252ABDACC104894491A4EBC5BDE58ED" xr6:coauthVersionLast="47" xr6:coauthVersionMax="47" xr10:uidLastSave="{5137137C-DD26-45D5-8E8B-95915B24F0CE}"/>
  <bookViews>
    <workbookView xWindow="-96" yWindow="-96" windowWidth="20928" windowHeight="12432" firstSheet="4" activeTab="5" xr2:uid="{00000000-000D-0000-FFFF-FFFF00000000}"/>
  </bookViews>
  <sheets>
    <sheet name="13_50" sheetId="1" r:id="rId1"/>
    <sheet name="Tiffany 2013 Data" sheetId="3" r:id="rId2"/>
    <sheet name="Tiffany Answer" sheetId="4" r:id="rId3"/>
    <sheet name="MultiRegOrdinalQuarter" sheetId="8" r:id="rId4"/>
    <sheet name="MultiRegDummyQuarterNoEconInd" sheetId="9" r:id="rId5"/>
    <sheet name="MultiRegDummyQuarterWithEconInd" sheetId="10" r:id="rId6"/>
  </sheets>
  <definedNames>
    <definedName name="Sales1">'13_50'!$C$2:$C$61</definedName>
    <definedName name="solver_eng" localSheetId="0" hidden="1">1</definedName>
    <definedName name="solver_neg" localSheetId="0" hidden="1">1</definedName>
    <definedName name="solver_num" localSheetId="0" hidden="1">0</definedName>
    <definedName name="solver_opt" localSheetId="0" hidden="1">'13_50'!$J$2</definedName>
    <definedName name="solver_typ" localSheetId="0" hidden="1">1</definedName>
    <definedName name="solver_val" localSheetId="0" hidden="1">0</definedName>
    <definedName name="solver_ver" localSheetId="0" hidden="1">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19" i="4" l="1" a="1"/>
  <c r="E19" i="4" s="1"/>
  <c r="E18" i="4" a="1"/>
  <c r="E18" i="4" s="1"/>
  <c r="E17" i="4" a="1"/>
  <c r="E17" i="4" s="1"/>
  <c r="F14" i="4" a="1"/>
  <c r="F14" i="4" s="1"/>
  <c r="F13" i="4" a="1"/>
  <c r="F13" i="4" s="1"/>
  <c r="F12" i="4" a="1"/>
  <c r="F12" i="4" s="1"/>
  <c r="E14" i="4" a="1"/>
  <c r="E14" i="4" s="1"/>
  <c r="E13" i="4" a="1"/>
  <c r="E13" i="4" s="1"/>
  <c r="E12" i="4" a="1"/>
  <c r="E12" i="4" s="1"/>
  <c r="F11" i="4" a="1"/>
  <c r="F11" i="4" s="1"/>
  <c r="E11" i="4" a="1"/>
  <c r="E11" i="4" s="1"/>
  <c r="O3" i="3"/>
  <c r="O4" i="3" s="1"/>
  <c r="O5" i="3" s="1"/>
  <c r="O6" i="3" s="1"/>
  <c r="O7" i="3" s="1"/>
  <c r="O8" i="3" s="1"/>
  <c r="O9" i="3" s="1"/>
  <c r="O10" i="3" s="1"/>
  <c r="O11" i="3" s="1"/>
  <c r="O12" i="3" s="1"/>
  <c r="O13" i="3" s="1"/>
  <c r="O14" i="3" s="1"/>
  <c r="O15" i="3" s="1"/>
  <c r="O16" i="3" s="1"/>
  <c r="O17" i="3" s="1"/>
  <c r="O18" i="3" s="1"/>
  <c r="O19" i="3" s="1"/>
  <c r="O20" i="3" s="1"/>
  <c r="O21" i="3" s="1"/>
  <c r="O22" i="3" s="1"/>
  <c r="O23" i="3" s="1"/>
  <c r="O24" i="3" s="1"/>
  <c r="O25" i="3" s="1"/>
  <c r="O26" i="3" s="1"/>
  <c r="O27" i="3" s="1"/>
  <c r="O28" i="3" s="1"/>
  <c r="O29" i="3" s="1"/>
  <c r="O30" i="3" s="1"/>
  <c r="O31" i="3" s="1"/>
  <c r="O32" i="3" s="1"/>
  <c r="O33" i="3" s="1"/>
  <c r="O34" i="3" s="1"/>
  <c r="Q3" i="3"/>
  <c r="Q4" i="3" s="1"/>
  <c r="Q5" i="3" s="1"/>
  <c r="Q6" i="3" s="1"/>
  <c r="Q7" i="3" s="1"/>
  <c r="Q8" i="3" s="1"/>
  <c r="Q9" i="3" s="1"/>
  <c r="Q10" i="3" s="1"/>
  <c r="Q11" i="3" s="1"/>
  <c r="Q12" i="3" s="1"/>
  <c r="Q13" i="3" s="1"/>
  <c r="Q14" i="3" s="1"/>
  <c r="Q15" i="3" s="1"/>
  <c r="Q16" i="3" s="1"/>
  <c r="Q17" i="3" s="1"/>
  <c r="Q18" i="3" s="1"/>
  <c r="Q19" i="3" s="1"/>
  <c r="Q20" i="3" s="1"/>
  <c r="Q21" i="3" s="1"/>
  <c r="Q22" i="3" s="1"/>
  <c r="Q23" i="3" s="1"/>
  <c r="Q24" i="3" s="1"/>
  <c r="Q25" i="3" s="1"/>
  <c r="Q26" i="3" s="1"/>
  <c r="Q27" i="3" s="1"/>
  <c r="Q28" i="3" s="1"/>
  <c r="Q29" i="3" s="1"/>
  <c r="Q30" i="3" s="1"/>
  <c r="Q31" i="3" s="1"/>
  <c r="Q32" i="3" s="1"/>
  <c r="Q33" i="3" s="1"/>
  <c r="Q34" i="3" s="1"/>
  <c r="P3" i="3"/>
  <c r="P4" i="3" s="1"/>
  <c r="P5" i="3" s="1"/>
  <c r="P6" i="3" s="1"/>
  <c r="P7" i="3" s="1"/>
  <c r="P8" i="3" s="1"/>
  <c r="P9" i="3" s="1"/>
  <c r="P10" i="3" s="1"/>
  <c r="P11" i="3" s="1"/>
  <c r="P12" i="3" s="1"/>
  <c r="P13" i="3" s="1"/>
  <c r="P14" i="3" s="1"/>
  <c r="P15" i="3" s="1"/>
  <c r="P16" i="3" s="1"/>
  <c r="P17" i="3" s="1"/>
  <c r="P18" i="3" s="1"/>
  <c r="P19" i="3" s="1"/>
  <c r="P20" i="3" s="1"/>
  <c r="P21" i="3" s="1"/>
  <c r="P22" i="3" s="1"/>
  <c r="P23" i="3" s="1"/>
  <c r="P24" i="3" s="1"/>
  <c r="P25" i="3" s="1"/>
  <c r="P26" i="3" s="1"/>
  <c r="P27" i="3" s="1"/>
  <c r="P28" i="3" s="1"/>
  <c r="P29" i="3" s="1"/>
  <c r="P30" i="3" s="1"/>
  <c r="P31" i="3" s="1"/>
  <c r="P32" i="3" s="1"/>
  <c r="P33" i="3" s="1"/>
  <c r="P34" i="3" s="1"/>
  <c r="N34" i="3"/>
  <c r="N33" i="3"/>
  <c r="N32" i="3"/>
  <c r="N31" i="3"/>
  <c r="N30" i="3"/>
  <c r="N29" i="3"/>
  <c r="N28" i="3"/>
  <c r="N27" i="3"/>
  <c r="N26" i="3"/>
  <c r="N25" i="3"/>
  <c r="N24" i="3"/>
  <c r="N23" i="3"/>
  <c r="N22" i="3"/>
  <c r="N21" i="3"/>
  <c r="N20" i="3"/>
  <c r="N19" i="3"/>
  <c r="N18" i="3"/>
  <c r="N17" i="3"/>
  <c r="N16" i="3"/>
  <c r="N15" i="3"/>
  <c r="N14" i="3"/>
  <c r="N13" i="3"/>
  <c r="N12" i="3"/>
  <c r="N11" i="3"/>
  <c r="N10" i="3"/>
  <c r="N9" i="3"/>
  <c r="N8" i="3"/>
  <c r="N7" i="3"/>
  <c r="N6" i="3"/>
  <c r="N5" i="3"/>
  <c r="D34" i="3"/>
  <c r="D33" i="3"/>
  <c r="D32" i="3"/>
  <c r="D31" i="3"/>
  <c r="D30" i="3"/>
  <c r="D29" i="3"/>
  <c r="D28" i="3"/>
  <c r="D27" i="3"/>
  <c r="D26" i="3"/>
  <c r="D25" i="3"/>
  <c r="D24" i="3"/>
  <c r="D23" i="3"/>
  <c r="D22" i="3"/>
  <c r="D21" i="3"/>
  <c r="D20" i="3"/>
  <c r="D19" i="3"/>
  <c r="D18" i="3"/>
  <c r="D17" i="3"/>
  <c r="D16" i="3"/>
  <c r="D15" i="3"/>
  <c r="D14" i="3"/>
  <c r="D13" i="3"/>
  <c r="D12" i="3"/>
  <c r="D11" i="3"/>
  <c r="D10" i="3"/>
  <c r="D9" i="3"/>
  <c r="D8" i="3"/>
  <c r="D7" i="3"/>
  <c r="D6" i="3"/>
  <c r="D5" i="3"/>
  <c r="D4" i="3"/>
  <c r="D3" i="3"/>
  <c r="D2" i="3"/>
  <c r="C34" i="3"/>
  <c r="C33" i="3"/>
  <c r="C32" i="3"/>
  <c r="C31" i="3"/>
  <c r="C30" i="3"/>
  <c r="C29" i="3"/>
  <c r="C28" i="3"/>
  <c r="C27" i="3"/>
  <c r="C26" i="3"/>
  <c r="C25" i="3"/>
  <c r="C24" i="3"/>
  <c r="C23" i="3"/>
  <c r="C22" i="3"/>
  <c r="C21" i="3"/>
  <c r="C20" i="3"/>
  <c r="C19" i="3"/>
  <c r="C18" i="3"/>
  <c r="C17" i="3"/>
  <c r="C16" i="3"/>
  <c r="C15" i="3"/>
  <c r="C14" i="3"/>
  <c r="C13" i="3"/>
  <c r="C12" i="3"/>
  <c r="C11" i="3"/>
  <c r="C10" i="3"/>
  <c r="C9" i="3"/>
  <c r="C8" i="3"/>
  <c r="C7" i="3"/>
  <c r="C6" i="3"/>
  <c r="C5" i="3"/>
  <c r="C4" i="3"/>
  <c r="C3" i="3"/>
  <c r="C2" i="3"/>
  <c r="B34" i="3"/>
  <c r="B33" i="3"/>
  <c r="B32" i="3"/>
  <c r="B31" i="3"/>
  <c r="B30" i="3"/>
  <c r="B29" i="3"/>
  <c r="B28" i="3"/>
  <c r="B27" i="3"/>
  <c r="B26" i="3"/>
  <c r="B25" i="3"/>
  <c r="B24" i="3"/>
  <c r="B23" i="3"/>
  <c r="B22" i="3"/>
  <c r="B21" i="3"/>
  <c r="B20" i="3"/>
  <c r="B19" i="3"/>
  <c r="B18" i="3"/>
  <c r="B17" i="3"/>
  <c r="B16" i="3"/>
  <c r="B15" i="3"/>
  <c r="B14" i="3"/>
  <c r="B13" i="3"/>
  <c r="B12" i="3"/>
  <c r="B11" i="3"/>
  <c r="B10" i="3"/>
  <c r="B9" i="3"/>
  <c r="B8" i="3"/>
  <c r="B7" i="3"/>
  <c r="B6" i="3"/>
  <c r="B5" i="3"/>
  <c r="B4" i="3"/>
  <c r="B3" i="3"/>
  <c r="B2" i="3"/>
  <c r="Q9" i="1" a="1"/>
  <c r="Q9" i="1" s="1"/>
  <c r="Q8" i="1" a="1"/>
  <c r="Q8" i="1" s="1"/>
  <c r="Q7" i="1" a="1"/>
  <c r="Q7" i="1" s="1"/>
  <c r="Q6" i="1" a="1"/>
  <c r="Q6" i="1" s="1"/>
  <c r="P9" i="1" a="1"/>
  <c r="P9" i="1" s="1"/>
  <c r="P8" i="1" a="1"/>
  <c r="P8" i="1" s="1"/>
  <c r="P7" i="1" a="1"/>
  <c r="P7" i="1" s="1"/>
  <c r="P6" i="1" a="1"/>
  <c r="P6" i="1" s="1"/>
  <c r="M5" i="1"/>
  <c r="M6" i="1" s="1"/>
  <c r="M7" i="1" s="1"/>
  <c r="M8" i="1" s="1"/>
  <c r="M9" i="1" s="1"/>
  <c r="M10" i="1" s="1"/>
  <c r="M11" i="1" s="1"/>
  <c r="M12" i="1" s="1"/>
  <c r="M13" i="1" s="1"/>
  <c r="M14" i="1" s="1"/>
  <c r="M15" i="1" s="1"/>
  <c r="M16" i="1" s="1"/>
  <c r="M17" i="1" s="1"/>
  <c r="M18" i="1" s="1"/>
  <c r="M19" i="1" s="1"/>
  <c r="M20" i="1" s="1"/>
  <c r="M21" i="1" s="1"/>
  <c r="M22" i="1" s="1"/>
  <c r="M23" i="1" s="1"/>
  <c r="M24" i="1" s="1"/>
  <c r="M25" i="1" s="1"/>
  <c r="M26" i="1" s="1"/>
  <c r="M27" i="1" s="1"/>
  <c r="M28" i="1" s="1"/>
  <c r="M29" i="1" s="1"/>
  <c r="M30" i="1" s="1"/>
  <c r="M31" i="1" s="1"/>
  <c r="M32" i="1" s="1"/>
  <c r="M33" i="1" s="1"/>
  <c r="M34" i="1" s="1"/>
  <c r="M35" i="1" s="1"/>
  <c r="M36" i="1" s="1"/>
  <c r="M37" i="1" s="1"/>
  <c r="M38" i="1" s="1"/>
  <c r="M39" i="1" s="1"/>
  <c r="M40" i="1" s="1"/>
  <c r="M41" i="1" s="1"/>
  <c r="M42" i="1" s="1"/>
  <c r="M43" i="1" s="1"/>
  <c r="M44" i="1" s="1"/>
  <c r="M45" i="1" s="1"/>
  <c r="M46" i="1" s="1"/>
  <c r="M47" i="1" s="1"/>
  <c r="M48" i="1" s="1"/>
  <c r="M49" i="1" s="1"/>
  <c r="M50" i="1" s="1"/>
  <c r="M51" i="1" s="1"/>
  <c r="M52" i="1" s="1"/>
  <c r="M53" i="1" s="1"/>
  <c r="M54" i="1" s="1"/>
  <c r="M55" i="1" s="1"/>
  <c r="M56" i="1" s="1"/>
  <c r="M57" i="1" s="1"/>
  <c r="M58" i="1" s="1"/>
  <c r="M59" i="1" s="1"/>
  <c r="M60" i="1" s="1"/>
  <c r="M61" i="1" s="1"/>
  <c r="M4" i="1"/>
  <c r="L5" i="1"/>
  <c r="L6" i="1" s="1"/>
  <c r="L7" i="1" s="1"/>
  <c r="L8" i="1" s="1"/>
  <c r="L9" i="1" s="1"/>
  <c r="L10" i="1" s="1"/>
  <c r="L11" i="1" s="1"/>
  <c r="L12" i="1" s="1"/>
  <c r="L13" i="1" s="1"/>
  <c r="L14" i="1" s="1"/>
  <c r="L15" i="1" s="1"/>
  <c r="L16" i="1" s="1"/>
  <c r="L17" i="1" s="1"/>
  <c r="L18" i="1" s="1"/>
  <c r="L19" i="1" s="1"/>
  <c r="L20" i="1" s="1"/>
  <c r="L21" i="1" s="1"/>
  <c r="L22" i="1" s="1"/>
  <c r="L23" i="1" s="1"/>
  <c r="L24" i="1" s="1"/>
  <c r="L25" i="1" s="1"/>
  <c r="L26" i="1" s="1"/>
  <c r="L27" i="1" s="1"/>
  <c r="L28" i="1" s="1"/>
  <c r="L29" i="1" s="1"/>
  <c r="L30" i="1" s="1"/>
  <c r="L31" i="1" s="1"/>
  <c r="L32" i="1" s="1"/>
  <c r="L33" i="1" s="1"/>
  <c r="L34" i="1" s="1"/>
  <c r="L35" i="1" s="1"/>
  <c r="L36" i="1" s="1"/>
  <c r="L37" i="1" s="1"/>
  <c r="L38" i="1" s="1"/>
  <c r="L39" i="1" s="1"/>
  <c r="L40" i="1" s="1"/>
  <c r="L41" i="1" s="1"/>
  <c r="L42" i="1" s="1"/>
  <c r="L43" i="1" s="1"/>
  <c r="L44" i="1" s="1"/>
  <c r="L45" i="1" s="1"/>
  <c r="L46" i="1" s="1"/>
  <c r="L47" i="1" s="1"/>
  <c r="L48" i="1" s="1"/>
  <c r="L49" i="1" s="1"/>
  <c r="L50" i="1" s="1"/>
  <c r="L51" i="1" s="1"/>
  <c r="L52" i="1" s="1"/>
  <c r="L53" i="1" s="1"/>
  <c r="L54" i="1" s="1"/>
  <c r="L55" i="1" s="1"/>
  <c r="L56" i="1" s="1"/>
  <c r="L57" i="1" s="1"/>
  <c r="L58" i="1" s="1"/>
  <c r="L59" i="1" s="1"/>
  <c r="L60" i="1" s="1"/>
  <c r="L61" i="1" s="1"/>
  <c r="L4" i="1"/>
  <c r="K5" i="1"/>
  <c r="K6" i="1" s="1"/>
  <c r="K7" i="1" s="1"/>
  <c r="K8" i="1" s="1"/>
  <c r="K9" i="1" s="1"/>
  <c r="K10" i="1" s="1"/>
  <c r="K11" i="1" s="1"/>
  <c r="K12" i="1" s="1"/>
  <c r="K13" i="1" s="1"/>
  <c r="K14" i="1" s="1"/>
  <c r="K15" i="1" s="1"/>
  <c r="K16" i="1" s="1"/>
  <c r="K17" i="1" s="1"/>
  <c r="K18" i="1" s="1"/>
  <c r="K19" i="1" s="1"/>
  <c r="K20" i="1" s="1"/>
  <c r="K21" i="1" s="1"/>
  <c r="K22" i="1" s="1"/>
  <c r="K23" i="1" s="1"/>
  <c r="K24" i="1" s="1"/>
  <c r="K25" i="1" s="1"/>
  <c r="K26" i="1" s="1"/>
  <c r="K27" i="1" s="1"/>
  <c r="K28" i="1" s="1"/>
  <c r="K29" i="1" s="1"/>
  <c r="K30" i="1" s="1"/>
  <c r="K31" i="1" s="1"/>
  <c r="K32" i="1" s="1"/>
  <c r="K33" i="1" s="1"/>
  <c r="K34" i="1" s="1"/>
  <c r="K35" i="1" s="1"/>
  <c r="K36" i="1" s="1"/>
  <c r="K37" i="1" s="1"/>
  <c r="K38" i="1" s="1"/>
  <c r="K39" i="1" s="1"/>
  <c r="K40" i="1" s="1"/>
  <c r="K41" i="1" s="1"/>
  <c r="K42" i="1" s="1"/>
  <c r="K43" i="1" s="1"/>
  <c r="K44" i="1" s="1"/>
  <c r="K45" i="1" s="1"/>
  <c r="K46" i="1" s="1"/>
  <c r="K47" i="1" s="1"/>
  <c r="K48" i="1" s="1"/>
  <c r="K49" i="1" s="1"/>
  <c r="K50" i="1" s="1"/>
  <c r="K51" i="1" s="1"/>
  <c r="K52" i="1" s="1"/>
  <c r="K53" i="1" s="1"/>
  <c r="K54" i="1" s="1"/>
  <c r="K55" i="1" s="1"/>
  <c r="K56" i="1" s="1"/>
  <c r="K57" i="1" s="1"/>
  <c r="K58" i="1" s="1"/>
  <c r="K59" i="1" s="1"/>
  <c r="K60" i="1" s="1"/>
  <c r="K61" i="1" s="1"/>
  <c r="K4" i="1"/>
  <c r="M3" i="1"/>
  <c r="L3" i="1"/>
  <c r="K3" i="1"/>
  <c r="J15" i="1"/>
  <c r="J16" i="1" s="1"/>
  <c r="J17" i="1" s="1"/>
  <c r="J18" i="1" s="1"/>
  <c r="J19" i="1" s="1"/>
  <c r="J20" i="1" s="1"/>
  <c r="J21" i="1" s="1"/>
  <c r="J22" i="1" s="1"/>
  <c r="J23" i="1" s="1"/>
  <c r="J24" i="1" s="1"/>
  <c r="J25" i="1" s="1"/>
  <c r="J26" i="1" s="1"/>
  <c r="J27" i="1" s="1"/>
  <c r="J28" i="1" s="1"/>
  <c r="J29" i="1" s="1"/>
  <c r="J30" i="1" s="1"/>
  <c r="J31" i="1" s="1"/>
  <c r="J32" i="1" s="1"/>
  <c r="J33" i="1" s="1"/>
  <c r="J34" i="1" s="1"/>
  <c r="J35" i="1" s="1"/>
  <c r="J36" i="1" s="1"/>
  <c r="J37" i="1" s="1"/>
  <c r="J38" i="1" s="1"/>
  <c r="J39" i="1" s="1"/>
  <c r="J40" i="1" s="1"/>
  <c r="J41" i="1" s="1"/>
  <c r="J42" i="1" s="1"/>
  <c r="J43" i="1" s="1"/>
  <c r="J44" i="1" s="1"/>
  <c r="J45" i="1" s="1"/>
  <c r="J46" i="1" s="1"/>
  <c r="J47" i="1" s="1"/>
  <c r="J48" i="1" s="1"/>
  <c r="J49" i="1" s="1"/>
  <c r="J50" i="1" s="1"/>
  <c r="J51" i="1" s="1"/>
  <c r="J52" i="1" s="1"/>
  <c r="J53" i="1" s="1"/>
  <c r="J54" i="1" s="1"/>
  <c r="J55" i="1" s="1"/>
  <c r="J56" i="1" s="1"/>
  <c r="J57" i="1" s="1"/>
  <c r="J58" i="1" s="1"/>
  <c r="J59" i="1" s="1"/>
  <c r="J60" i="1" s="1"/>
  <c r="J61" i="1" s="1"/>
  <c r="J14" i="1"/>
  <c r="J13" i="1"/>
  <c r="J12" i="1"/>
  <c r="J11" i="1"/>
  <c r="J10" i="1"/>
  <c r="J9" i="1"/>
  <c r="J8" i="1"/>
  <c r="J7" i="1"/>
  <c r="J6" i="1"/>
  <c r="J5" i="1"/>
  <c r="J4" i="1"/>
  <c r="J3" i="1"/>
  <c r="Q5" i="1" l="1" a="1"/>
  <c r="Q5" i="1" s="1"/>
  <c r="Q4" i="1" a="1"/>
  <c r="Q4" i="1" s="1"/>
  <c r="Q3" i="1" a="1"/>
  <c r="Q3" i="1"/>
  <c r="P5" i="1" a="1"/>
  <c r="P5" i="1" s="1"/>
  <c r="P4" i="1" a="1"/>
  <c r="P4" i="1" s="1"/>
  <c r="P3" i="1" a="1"/>
  <c r="P3" i="1" s="1"/>
  <c r="H61" i="1"/>
  <c r="H60" i="1"/>
  <c r="H59" i="1"/>
  <c r="H58" i="1"/>
  <c r="H57" i="1"/>
  <c r="H56" i="1"/>
  <c r="H55" i="1"/>
  <c r="H54" i="1"/>
  <c r="H53" i="1"/>
  <c r="H52" i="1"/>
  <c r="H51" i="1"/>
  <c r="H50" i="1"/>
  <c r="H49" i="1"/>
  <c r="H48" i="1"/>
  <c r="H47" i="1"/>
  <c r="H46" i="1"/>
  <c r="H45" i="1"/>
  <c r="H44" i="1"/>
  <c r="H43" i="1"/>
  <c r="H42" i="1"/>
  <c r="H41" i="1"/>
  <c r="H40" i="1"/>
  <c r="H39" i="1"/>
  <c r="H38" i="1"/>
  <c r="H37" i="1"/>
  <c r="H36" i="1"/>
  <c r="H35" i="1"/>
  <c r="H34" i="1"/>
  <c r="H33" i="1"/>
  <c r="H32" i="1"/>
  <c r="H31" i="1"/>
  <c r="H30" i="1"/>
  <c r="H29" i="1"/>
  <c r="H28" i="1"/>
  <c r="H27" i="1"/>
  <c r="H26" i="1"/>
  <c r="H25" i="1"/>
  <c r="H24" i="1"/>
  <c r="H23" i="1"/>
  <c r="H22" i="1"/>
  <c r="H21" i="1"/>
  <c r="H20" i="1"/>
  <c r="H19" i="1"/>
  <c r="H18" i="1"/>
  <c r="H17" i="1"/>
  <c r="H16" i="1"/>
  <c r="H15" i="1"/>
  <c r="H14" i="1"/>
  <c r="G61" i="1"/>
  <c r="G60" i="1"/>
  <c r="G59" i="1"/>
  <c r="G58" i="1"/>
  <c r="G57" i="1"/>
  <c r="G56" i="1"/>
  <c r="G55" i="1"/>
  <c r="G54" i="1"/>
  <c r="G53" i="1"/>
  <c r="G52" i="1"/>
  <c r="G51" i="1"/>
  <c r="G50" i="1"/>
  <c r="G49" i="1"/>
  <c r="G48" i="1"/>
  <c r="G47" i="1"/>
  <c r="G46" i="1"/>
  <c r="G45" i="1"/>
  <c r="G44" i="1"/>
  <c r="G43" i="1"/>
  <c r="G42" i="1"/>
  <c r="G41" i="1"/>
  <c r="G40" i="1"/>
  <c r="G39" i="1"/>
  <c r="G38" i="1"/>
  <c r="G37" i="1"/>
  <c r="G36" i="1"/>
  <c r="G35" i="1"/>
  <c r="G34" i="1"/>
  <c r="G33" i="1"/>
  <c r="G32" i="1"/>
  <c r="G31" i="1"/>
  <c r="G30" i="1"/>
  <c r="G29" i="1"/>
  <c r="G28" i="1"/>
  <c r="G27" i="1"/>
  <c r="G26" i="1"/>
  <c r="G25" i="1"/>
  <c r="G24" i="1"/>
  <c r="G23" i="1"/>
  <c r="G22" i="1"/>
  <c r="G21" i="1"/>
  <c r="G20" i="1"/>
  <c r="G19" i="1"/>
  <c r="G18" i="1"/>
  <c r="G17" i="1"/>
  <c r="G16" i="1"/>
  <c r="G15" i="1"/>
  <c r="G14" i="1"/>
  <c r="G13" i="1"/>
  <c r="G12" i="1"/>
  <c r="G11" i="1"/>
  <c r="G10" i="1"/>
  <c r="G9" i="1"/>
  <c r="G8" i="1"/>
  <c r="F61" i="1"/>
  <c r="F60" i="1"/>
  <c r="F59" i="1"/>
  <c r="F58" i="1"/>
  <c r="F57" i="1"/>
  <c r="F56" i="1"/>
  <c r="F55" i="1"/>
  <c r="F54" i="1"/>
  <c r="F53" i="1"/>
  <c r="F52" i="1"/>
  <c r="F51" i="1"/>
  <c r="F50" i="1"/>
  <c r="F49" i="1"/>
  <c r="F48" i="1"/>
  <c r="F47" i="1"/>
  <c r="F46" i="1"/>
  <c r="F45" i="1"/>
  <c r="F44" i="1"/>
  <c r="F43" i="1"/>
  <c r="F42" i="1"/>
  <c r="F41" i="1"/>
  <c r="F40" i="1"/>
  <c r="F39" i="1"/>
  <c r="F38" i="1"/>
  <c r="F37" i="1"/>
  <c r="F36" i="1"/>
  <c r="F35" i="1"/>
  <c r="F34" i="1"/>
  <c r="F33" i="1"/>
  <c r="F32" i="1"/>
  <c r="F31" i="1"/>
  <c r="F30" i="1"/>
  <c r="F29" i="1"/>
  <c r="F28" i="1"/>
  <c r="F27" i="1"/>
  <c r="F26" i="1"/>
  <c r="F25" i="1"/>
  <c r="F24" i="1"/>
  <c r="F23" i="1"/>
  <c r="F22" i="1"/>
  <c r="F21" i="1"/>
  <c r="F20" i="1"/>
  <c r="F19" i="1"/>
  <c r="F18" i="1"/>
  <c r="F17" i="1"/>
  <c r="F16" i="1"/>
  <c r="F15" i="1"/>
  <c r="F14" i="1"/>
  <c r="F13" i="1"/>
  <c r="F12" i="1"/>
  <c r="F11" i="1"/>
  <c r="F10" i="1"/>
  <c r="F9" i="1"/>
  <c r="F8" i="1"/>
  <c r="F7" i="1"/>
  <c r="F6" i="1"/>
  <c r="F5"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<sst xmlns="http://schemas.openxmlformats.org/spreadsheetml/2006/main" count="174" uniqueCount="68">
  <si>
    <t>Month</t>
  </si>
  <si>
    <t>Time</t>
  </si>
  <si>
    <t>Sales1</t>
  </si>
  <si>
    <t>Sales2</t>
  </si>
  <si>
    <t>Year</t>
  </si>
  <si>
    <t>Net.Sales</t>
  </si>
  <si>
    <t>CPI</t>
  </si>
  <si>
    <t>GDP</t>
  </si>
  <si>
    <t>DPI</t>
  </si>
  <si>
    <t>Unemp</t>
  </si>
  <si>
    <t>Interest rate</t>
  </si>
  <si>
    <t>MA3</t>
  </si>
  <si>
    <t>MA6</t>
  </si>
  <si>
    <t>MA12</t>
  </si>
  <si>
    <t>ES0.1</t>
  </si>
  <si>
    <t>ES0.3</t>
  </si>
  <si>
    <t>ES0.5</t>
  </si>
  <si>
    <t>ES0.7</t>
  </si>
  <si>
    <t>Forecast</t>
  </si>
  <si>
    <t>MAE</t>
  </si>
  <si>
    <t>MAPE</t>
  </si>
  <si>
    <t>alpha</t>
  </si>
  <si>
    <t>Part A:</t>
  </si>
  <si>
    <t>We can see that as we increase the span of the Moving Average forecasts from 3 to 12, the MAE and MAPE also increases. Out of the spans tested, the moving average with a span of 3 had the most accurate forecasts with a MAPE of about 3.24%. This can be explained by the fact that Sales1 has a strictly increasing trend over time. By increasing the span of the moving averages, the forecasts take into account smaller values, driving the overall forecasts lower than if a smaller span were used.</t>
  </si>
  <si>
    <t>Part B:</t>
  </si>
  <si>
    <t>We observe an opposite trend with increasing values of the smoothing factor in Exponential Smoothing compared to increasing the span in Moving Averages. As the smoothing factor increases from 0.1 to 0.7, the MAE and MAPE of the forecasted values decrease. Therefore, the most accurate Exponential Smoothing forecasts out of those tested, was the one with a smoothing factor of 0.7. This can be explained by the nature of higher smoothing factors giving more weight to values closer in time while lower smoothing factors give more weight to past values. Therefore, for the strictly increasing trend of Sales1, the higher smoothing factor resulted in more accurate forecasts.</t>
  </si>
  <si>
    <t>Quarter</t>
  </si>
  <si>
    <t>Quarter_2</t>
  </si>
  <si>
    <t>Quarter_3</t>
  </si>
  <si>
    <t>Quarter_4</t>
  </si>
  <si>
    <t>Hypothesis:</t>
  </si>
  <si>
    <t>Moving Average and Exponential Smoothing won't provide accurate forecasts due to the seasonality present in Net Sales. Multiple Regression is expected to perform the best with Quarter represented as dummy variables rather than an ordinal feature. GDP, CPI, and DPI, are not expected to improve drastically on forecasting compared to a Regression without due to shared trend with time.</t>
  </si>
  <si>
    <t>SUMMARY OUTPUT</t>
  </si>
  <si>
    <t>Regression Statistics</t>
  </si>
  <si>
    <t>Multiple R</t>
  </si>
  <si>
    <t>R Square</t>
  </si>
  <si>
    <t>Adjusted R Square</t>
  </si>
  <si>
    <t>Standard Error</t>
  </si>
  <si>
    <t>Observations</t>
  </si>
  <si>
    <t>ANOVA</t>
  </si>
  <si>
    <t>Regression</t>
  </si>
  <si>
    <t>Residual</t>
  </si>
  <si>
    <t>Total</t>
  </si>
  <si>
    <t>Intercept</t>
  </si>
  <si>
    <t>df</t>
  </si>
  <si>
    <t>SS</t>
  </si>
  <si>
    <t>MS</t>
  </si>
  <si>
    <t>F</t>
  </si>
  <si>
    <t>Significance F</t>
  </si>
  <si>
    <t>Coefficients</t>
  </si>
  <si>
    <t>t Stat</t>
  </si>
  <si>
    <t>P-value</t>
  </si>
  <si>
    <t>Lower 95%</t>
  </si>
  <si>
    <t>Upper 95%</t>
  </si>
  <si>
    <t>Lower 95.0%</t>
  </si>
  <si>
    <t>Upper 95.0%</t>
  </si>
  <si>
    <t>RESIDUAL OUTPUT</t>
  </si>
  <si>
    <t>Observation</t>
  </si>
  <si>
    <t>Predicted Net.Sales</t>
  </si>
  <si>
    <t>Residuals</t>
  </si>
  <si>
    <t>PROBABILITY OUTPUT</t>
  </si>
  <si>
    <t>Percentile</t>
  </si>
  <si>
    <t>R-Squared</t>
  </si>
  <si>
    <t>MultiRegOrdinalQuarter</t>
  </si>
  <si>
    <t>MultiRegDummyQuarterNoEconInd</t>
  </si>
  <si>
    <t>MultiRegDummyQuarterWithEconInd</t>
  </si>
  <si>
    <t>Recommendation:</t>
  </si>
  <si>
    <r>
      <t xml:space="preserve">As expected in our hypothesis, the naïve forecasts of Moving Average and Exponential Smoothing did not do very well in forecasting quarterly sales due to the seasonality indicated by sharp increases in sales in the last quarter of each year. The Multiple Regression models all performed better however, in contrast to the initial hypothesis, including the economic indicators in the regression did increase the R-squared and decrease the MAE significantly compared to without. Furthermore, transforming the Quarter feature from ordinal to dummy variables significantly improved the forecasting due to improved ability to isolate and account for seasonality. Based on the various time-series and regression models tested, the best </t>
    </r>
    <r>
      <rPr>
        <b/>
        <sz val="11"/>
        <color theme="1"/>
        <rFont val="Calibri"/>
        <family val="2"/>
        <scheme val="minor"/>
      </rPr>
      <t>recommendation</t>
    </r>
    <r>
      <rPr>
        <sz val="11"/>
        <color theme="1"/>
        <rFont val="Calibri"/>
        <family val="2"/>
        <scheme val="minor"/>
      </rPr>
      <t xml:space="preserve"> is a multiple regression that transforms Quarter into dummy variables and includes all economic indicators present in the data as well as time. This had the highest R-squared of 97.5% and lowest MAE of ~24694 dollars.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</si>
</sst>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11"/>
      <name val="Calibri"/>
      <family val="2"/>
    </font>
    <font>
      <sz val="10"/>
      <name val="Arial"/>
      <family val="2"/>
    </font>
    <font>
      <i/>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3">
    <border>
      <left/>
      <right/>
      <top/>
      <bottom/>
      <diagonal/>
    </border>
    <border>
      <left/>
      <right/>
      <top/>
      <bottom style="medium">
        <color indexed="64"/>
      </bottom>
      <diagonal/>
    </border>
    <border>
      <left/>
      <right/>
      <top style="medium">
        <color indexed="64"/>
      </top>
      <bottom style="thin">
        <color indexed="64"/>
      </bottom>
      <diagonal/>
    </border>
  </borders>
  <cellStyleXfs count="2">
    <xf numFmtId="0" fontId="0" fillId="0" borderId="0"/>
    <xf numFmtId="0" fontId="3" fillId="0" borderId="0"/>
  </cellStyleXfs>
  <cellXfs count="16">
    <xf numFmtId="0" fontId="0" fillId="0" borderId="0" xfId="0"/>
    <xf numFmtId="0" fontId="2" fillId="0" borderId="0" xfId="0" applyFont="1" applyAlignment="1">
      <alignment horizontal="center"/>
    </xf>
    <xf numFmtId="1" fontId="2" fillId="0" borderId="0" xfId="0" applyNumberFormat="1" applyFont="1" applyAlignment="1">
      <alignment horizontal="right"/>
    </xf>
    <xf numFmtId="0" fontId="2" fillId="0" borderId="0" xfId="0" applyFont="1" applyAlignment="1">
      <alignment horizontal="right"/>
    </xf>
    <xf numFmtId="17" fontId="2" fillId="0" borderId="0" xfId="1" applyNumberFormat="1" applyFont="1" applyAlignment="1">
      <alignment horizontal="center"/>
    </xf>
    <xf numFmtId="1" fontId="2" fillId="0" borderId="0" xfId="0" applyNumberFormat="1" applyFont="1"/>
    <xf numFmtId="0" fontId="2" fillId="0" borderId="0" xfId="0" applyFont="1"/>
    <xf numFmtId="0" fontId="0" fillId="2" borderId="0" xfId="0" applyFill="1"/>
    <xf numFmtId="0" fontId="1" fillId="0" borderId="0" xfId="0" applyFont="1"/>
    <xf numFmtId="0" fontId="0" fillId="0" borderId="0" xfId="0" applyAlignment="1">
      <alignment vertical="top" wrapText="1"/>
    </xf>
    <xf numFmtId="0" fontId="0" fillId="0" borderId="0" xfId="0" applyAlignment="1">
      <alignment horizontal="center" wrapText="1"/>
    </xf>
    <xf numFmtId="0" fontId="0" fillId="0" borderId="1" xfId="0" applyBorder="1"/>
    <xf numFmtId="0" fontId="4" fillId="0" borderId="2" xfId="0" applyFont="1" applyBorder="1" applyAlignment="1">
      <alignment horizontal="center"/>
    </xf>
    <xf numFmtId="0" fontId="4" fillId="0" borderId="2" xfId="0" applyFont="1" applyBorder="1" applyAlignment="1">
      <alignment horizontal="centerContinuous"/>
    </xf>
    <xf numFmtId="0" fontId="0" fillId="3" borderId="0" xfId="0" applyFill="1"/>
    <xf numFmtId="0" fontId="0" fillId="0" borderId="0" xfId="0" applyAlignment="1">
      <alignment horizontal="left" vertical="top" wrapText="1"/>
    </xf>
  </cellXfs>
  <cellStyles count="2">
    <cellStyle name="Normal" xfId="0" builtinId="0"/>
    <cellStyle name="Normal 2" xfId="1" xr:uid="{DC8D6990-6666-4C9B-91A7-5111F169EEFD}"/>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'Tiffany 2013 Data'!$J$1</c:f>
              <c:strCache>
                <c:ptCount val="1"/>
                <c:pt idx="0">
                  <c:v>Net.Sales</c:v>
                </c:pt>
              </c:strCache>
            </c:strRef>
          </c:tx>
          <c:spPr>
            <a:ln w="28575" cap="rnd">
              <a:solidFill>
                <a:schemeClr val="accent1"/>
              </a:solidFill>
              <a:round/>
            </a:ln>
            <a:effectLst/>
          </c:spPr>
          <c:marker>
            <c:symbol val="none"/>
          </c:marker>
          <c:val>
            <c:numRef>
              <c:f>'Tiffany 2013 Data'!$J$2:$J$34</c:f>
              <c:numCache>
                <c:formatCode>General</c:formatCode>
                <c:ptCount val="33"/>
                <c:pt idx="0">
                  <c:v>509901</c:v>
                </c:pt>
                <c:pt idx="1">
                  <c:v>526701</c:v>
                </c:pt>
                <c:pt idx="2">
                  <c:v>500105</c:v>
                </c:pt>
                <c:pt idx="3">
                  <c:v>858446</c:v>
                </c:pt>
                <c:pt idx="4">
                  <c:v>539241</c:v>
                </c:pt>
                <c:pt idx="5">
                  <c:v>574940</c:v>
                </c:pt>
                <c:pt idx="6">
                  <c:v>547786</c:v>
                </c:pt>
                <c:pt idx="7">
                  <c:v>986354</c:v>
                </c:pt>
                <c:pt idx="8">
                  <c:v>595729</c:v>
                </c:pt>
                <c:pt idx="9">
                  <c:v>662562</c:v>
                </c:pt>
                <c:pt idx="10">
                  <c:v>627323</c:v>
                </c:pt>
                <c:pt idx="11">
                  <c:v>1053157</c:v>
                </c:pt>
                <c:pt idx="12">
                  <c:v>665480</c:v>
                </c:pt>
                <c:pt idx="13">
                  <c:v>729634</c:v>
                </c:pt>
                <c:pt idx="14">
                  <c:v>616152</c:v>
                </c:pt>
                <c:pt idx="15">
                  <c:v>837593</c:v>
                </c:pt>
                <c:pt idx="16">
                  <c:v>517615</c:v>
                </c:pt>
                <c:pt idx="17">
                  <c:v>612493</c:v>
                </c:pt>
                <c:pt idx="18">
                  <c:v>598212</c:v>
                </c:pt>
                <c:pt idx="19">
                  <c:v>981384</c:v>
                </c:pt>
                <c:pt idx="20">
                  <c:v>633586</c:v>
                </c:pt>
                <c:pt idx="21">
                  <c:v>668760</c:v>
                </c:pt>
                <c:pt idx="22">
                  <c:v>681729</c:v>
                </c:pt>
                <c:pt idx="23">
                  <c:v>1101215</c:v>
                </c:pt>
                <c:pt idx="24">
                  <c:v>761018</c:v>
                </c:pt>
                <c:pt idx="25">
                  <c:v>872712</c:v>
                </c:pt>
                <c:pt idx="26">
                  <c:v>821767</c:v>
                </c:pt>
                <c:pt idx="27">
                  <c:v>1187440</c:v>
                </c:pt>
                <c:pt idx="28">
                  <c:v>819170</c:v>
                </c:pt>
                <c:pt idx="29">
                  <c:v>886569</c:v>
                </c:pt>
                <c:pt idx="30">
                  <c:v>852741</c:v>
                </c:pt>
                <c:pt idx="31">
                  <c:v>1235769</c:v>
                </c:pt>
                <c:pt idx="32">
                  <c:v>895484</c:v>
                </c:pt>
              </c:numCache>
            </c:numRef>
          </c:val>
          <c:smooth val="0"/>
          <c:extLst>
            <c:ext xmlns:c16="http://schemas.microsoft.com/office/drawing/2014/chart" uri="{C3380CC4-5D6E-409C-BE32-E72D297353CC}">
              <c16:uniqueId val="{00000000-FD16-4003-9A7C-9CE99319705F}"/>
            </c:ext>
          </c:extLst>
        </c:ser>
        <c:dLbls>
          <c:showLegendKey val="0"/>
          <c:showVal val="0"/>
          <c:showCatName val="0"/>
          <c:showSerName val="0"/>
          <c:showPercent val="0"/>
          <c:showBubbleSize val="0"/>
        </c:dLbls>
        <c:smooth val="0"/>
        <c:axId val="1328730880"/>
        <c:axId val="1328739040"/>
      </c:lineChart>
      <c:catAx>
        <c:axId val="1328730880"/>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28739040"/>
        <c:crosses val="autoZero"/>
        <c:auto val="1"/>
        <c:lblAlgn val="ctr"/>
        <c:lblOffset val="100"/>
        <c:noMultiLvlLbl val="0"/>
      </c:catAx>
      <c:valAx>
        <c:axId val="132873904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2873088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Normal Probability Plot</a:t>
            </a:r>
          </a:p>
        </c:rich>
      </c:tx>
      <c:overlay val="0"/>
    </c:title>
    <c:autoTitleDeleted val="0"/>
    <c:plotArea>
      <c:layout/>
      <c:scatterChart>
        <c:scatterStyle val="lineMarker"/>
        <c:varyColors val="0"/>
        <c:ser>
          <c:idx val="0"/>
          <c:order val="0"/>
          <c:spPr>
            <a:ln w="19050">
              <a:noFill/>
            </a:ln>
          </c:spPr>
          <c:xVal>
            <c:numRef>
              <c:f>MultiRegOrdinalQuarter!$E$31:$E$63</c:f>
              <c:numCache>
                <c:formatCode>General</c:formatCode>
                <c:ptCount val="33"/>
                <c:pt idx="0">
                  <c:v>1.5151515151515151</c:v>
                </c:pt>
                <c:pt idx="1">
                  <c:v>4.545454545454545</c:v>
                </c:pt>
                <c:pt idx="2">
                  <c:v>7.5757575757575761</c:v>
                </c:pt>
                <c:pt idx="3">
                  <c:v>10.606060606060606</c:v>
                </c:pt>
                <c:pt idx="4">
                  <c:v>13.636363636363637</c:v>
                </c:pt>
                <c:pt idx="5">
                  <c:v>16.666666666666668</c:v>
                </c:pt>
                <c:pt idx="6">
                  <c:v>19.696969696969695</c:v>
                </c:pt>
                <c:pt idx="7">
                  <c:v>22.727272727272727</c:v>
                </c:pt>
                <c:pt idx="8">
                  <c:v>25.757575757575758</c:v>
                </c:pt>
                <c:pt idx="9">
                  <c:v>28.787878787878789</c:v>
                </c:pt>
                <c:pt idx="10">
                  <c:v>31.81818181818182</c:v>
                </c:pt>
                <c:pt idx="11">
                  <c:v>34.848484848484851</c:v>
                </c:pt>
                <c:pt idx="12">
                  <c:v>37.878787878787875</c:v>
                </c:pt>
                <c:pt idx="13">
                  <c:v>40.909090909090907</c:v>
                </c:pt>
                <c:pt idx="14">
                  <c:v>43.939393939393938</c:v>
                </c:pt>
                <c:pt idx="15">
                  <c:v>46.969696969696969</c:v>
                </c:pt>
                <c:pt idx="16">
                  <c:v>50</c:v>
                </c:pt>
                <c:pt idx="17">
                  <c:v>53.030303030303031</c:v>
                </c:pt>
                <c:pt idx="18">
                  <c:v>56.060606060606062</c:v>
                </c:pt>
                <c:pt idx="19">
                  <c:v>59.090909090909093</c:v>
                </c:pt>
                <c:pt idx="20">
                  <c:v>62.121212121212125</c:v>
                </c:pt>
                <c:pt idx="21">
                  <c:v>65.151515151515142</c:v>
                </c:pt>
                <c:pt idx="22">
                  <c:v>68.181818181818187</c:v>
                </c:pt>
                <c:pt idx="23">
                  <c:v>71.212121212121218</c:v>
                </c:pt>
                <c:pt idx="24">
                  <c:v>74.242424242424235</c:v>
                </c:pt>
                <c:pt idx="25">
                  <c:v>77.272727272727266</c:v>
                </c:pt>
                <c:pt idx="26">
                  <c:v>80.303030303030297</c:v>
                </c:pt>
                <c:pt idx="27">
                  <c:v>83.333333333333329</c:v>
                </c:pt>
                <c:pt idx="28">
                  <c:v>86.36363636363636</c:v>
                </c:pt>
                <c:pt idx="29">
                  <c:v>89.393939393939391</c:v>
                </c:pt>
                <c:pt idx="30">
                  <c:v>92.424242424242422</c:v>
                </c:pt>
                <c:pt idx="31">
                  <c:v>95.454545454545453</c:v>
                </c:pt>
                <c:pt idx="32">
                  <c:v>98.484848484848484</c:v>
                </c:pt>
              </c:numCache>
            </c:numRef>
          </c:xVal>
          <c:yVal>
            <c:numRef>
              <c:f>MultiRegOrdinalQuarter!$F$31:$F$63</c:f>
              <c:numCache>
                <c:formatCode>General</c:formatCode>
                <c:ptCount val="33"/>
                <c:pt idx="0">
                  <c:v>500105</c:v>
                </c:pt>
                <c:pt idx="1">
                  <c:v>509901</c:v>
                </c:pt>
                <c:pt idx="2">
                  <c:v>517615</c:v>
                </c:pt>
                <c:pt idx="3">
                  <c:v>526701</c:v>
                </c:pt>
                <c:pt idx="4">
                  <c:v>539241</c:v>
                </c:pt>
                <c:pt idx="5">
                  <c:v>547786</c:v>
                </c:pt>
                <c:pt idx="6">
                  <c:v>574940</c:v>
                </c:pt>
                <c:pt idx="7">
                  <c:v>595729</c:v>
                </c:pt>
                <c:pt idx="8">
                  <c:v>598212</c:v>
                </c:pt>
                <c:pt idx="9">
                  <c:v>612493</c:v>
                </c:pt>
                <c:pt idx="10">
                  <c:v>616152</c:v>
                </c:pt>
                <c:pt idx="11">
                  <c:v>627323</c:v>
                </c:pt>
                <c:pt idx="12">
                  <c:v>633586</c:v>
                </c:pt>
                <c:pt idx="13">
                  <c:v>662562</c:v>
                </c:pt>
                <c:pt idx="14">
                  <c:v>665480</c:v>
                </c:pt>
                <c:pt idx="15">
                  <c:v>668760</c:v>
                </c:pt>
                <c:pt idx="16">
                  <c:v>681729</c:v>
                </c:pt>
                <c:pt idx="17">
                  <c:v>729634</c:v>
                </c:pt>
                <c:pt idx="18">
                  <c:v>761018</c:v>
                </c:pt>
                <c:pt idx="19">
                  <c:v>819170</c:v>
                </c:pt>
                <c:pt idx="20">
                  <c:v>821767</c:v>
                </c:pt>
                <c:pt idx="21">
                  <c:v>837593</c:v>
                </c:pt>
                <c:pt idx="22">
                  <c:v>852741</c:v>
                </c:pt>
                <c:pt idx="23">
                  <c:v>858446</c:v>
                </c:pt>
                <c:pt idx="24">
                  <c:v>872712</c:v>
                </c:pt>
                <c:pt idx="25">
                  <c:v>886569</c:v>
                </c:pt>
                <c:pt idx="26">
                  <c:v>895484</c:v>
                </c:pt>
                <c:pt idx="27">
                  <c:v>981384</c:v>
                </c:pt>
                <c:pt idx="28">
                  <c:v>986354</c:v>
                </c:pt>
                <c:pt idx="29">
                  <c:v>1053157</c:v>
                </c:pt>
                <c:pt idx="30">
                  <c:v>1101215</c:v>
                </c:pt>
                <c:pt idx="31">
                  <c:v>1187440</c:v>
                </c:pt>
                <c:pt idx="32">
                  <c:v>1235769</c:v>
                </c:pt>
              </c:numCache>
            </c:numRef>
          </c:yVal>
          <c:smooth val="0"/>
          <c:extLst>
            <c:ext xmlns:c16="http://schemas.microsoft.com/office/drawing/2014/chart" uri="{C3380CC4-5D6E-409C-BE32-E72D297353CC}">
              <c16:uniqueId val="{00000001-ED05-473C-8D04-FDBBF49E3E1E}"/>
            </c:ext>
          </c:extLst>
        </c:ser>
        <c:dLbls>
          <c:showLegendKey val="0"/>
          <c:showVal val="0"/>
          <c:showCatName val="0"/>
          <c:showSerName val="0"/>
          <c:showPercent val="0"/>
          <c:showBubbleSize val="0"/>
        </c:dLbls>
        <c:axId val="1609460688"/>
        <c:axId val="1609465968"/>
      </c:scatterChart>
      <c:valAx>
        <c:axId val="1609460688"/>
        <c:scaling>
          <c:orientation val="minMax"/>
        </c:scaling>
        <c:delete val="0"/>
        <c:axPos val="b"/>
        <c:title>
          <c:tx>
            <c:rich>
              <a:bodyPr/>
              <a:lstStyle/>
              <a:p>
                <a:pPr>
                  <a:defRPr/>
                </a:pPr>
                <a:r>
                  <a:rPr lang="en-US"/>
                  <a:t>Sample Percentile</a:t>
                </a:r>
              </a:p>
            </c:rich>
          </c:tx>
          <c:overlay val="0"/>
        </c:title>
        <c:numFmt formatCode="General" sourceLinked="1"/>
        <c:majorTickMark val="out"/>
        <c:minorTickMark val="none"/>
        <c:tickLblPos val="nextTo"/>
        <c:crossAx val="1609465968"/>
        <c:crosses val="autoZero"/>
        <c:crossBetween val="midCat"/>
      </c:valAx>
      <c:valAx>
        <c:axId val="1609465968"/>
        <c:scaling>
          <c:orientation val="minMax"/>
        </c:scaling>
        <c:delete val="0"/>
        <c:axPos val="l"/>
        <c:title>
          <c:tx>
            <c:rich>
              <a:bodyPr/>
              <a:lstStyle/>
              <a:p>
                <a:pPr>
                  <a:defRPr/>
                </a:pPr>
                <a:r>
                  <a:rPr lang="en-US"/>
                  <a:t>Net.Sales</a:t>
                </a:r>
              </a:p>
            </c:rich>
          </c:tx>
          <c:overlay val="0"/>
        </c:title>
        <c:numFmt formatCode="General" sourceLinked="1"/>
        <c:majorTickMark val="out"/>
        <c:minorTickMark val="none"/>
        <c:tickLblPos val="nextTo"/>
        <c:crossAx val="1609460688"/>
        <c:crosses val="autoZero"/>
        <c:crossBetween val="midCat"/>
      </c:valAx>
    </c:plotArea>
    <c:plotVisOnly val="1"/>
    <c:dispBlanksAs val="gap"/>
    <c:extLst>
      <c:ext xmlns:c16r3="http://schemas.microsoft.com/office/drawing/2017/03/chart" uri="{56B9EC1D-385E-4148-901F-78D8002777C0}">
        <c16r3:dataDisplayOptions16>
          <c16r3:dispNaAsBlank val="1"/>
        </c16r3:dataDisplayOptions16>
      </c:ext>
    </c:extLst>
    <c:showDLblsOverMax val="0"/>
  </c:chart>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Normal Probability Plot</a:t>
            </a:r>
          </a:p>
        </c:rich>
      </c:tx>
      <c:overlay val="0"/>
    </c:title>
    <c:autoTitleDeleted val="0"/>
    <c:plotArea>
      <c:layout/>
      <c:scatterChart>
        <c:scatterStyle val="lineMarker"/>
        <c:varyColors val="0"/>
        <c:ser>
          <c:idx val="0"/>
          <c:order val="0"/>
          <c:spPr>
            <a:ln w="19050">
              <a:noFill/>
            </a:ln>
          </c:spPr>
          <c:xVal>
            <c:numRef>
              <c:f>MultiRegDummyQuarterNoEconInd!$E$28:$E$60</c:f>
              <c:numCache>
                <c:formatCode>General</c:formatCode>
                <c:ptCount val="33"/>
                <c:pt idx="0">
                  <c:v>1.5151515151515151</c:v>
                </c:pt>
                <c:pt idx="1">
                  <c:v>4.545454545454545</c:v>
                </c:pt>
                <c:pt idx="2">
                  <c:v>7.5757575757575761</c:v>
                </c:pt>
                <c:pt idx="3">
                  <c:v>10.606060606060606</c:v>
                </c:pt>
                <c:pt idx="4">
                  <c:v>13.636363636363637</c:v>
                </c:pt>
                <c:pt idx="5">
                  <c:v>16.666666666666668</c:v>
                </c:pt>
                <c:pt idx="6">
                  <c:v>19.696969696969695</c:v>
                </c:pt>
                <c:pt idx="7">
                  <c:v>22.727272727272727</c:v>
                </c:pt>
                <c:pt idx="8">
                  <c:v>25.757575757575758</c:v>
                </c:pt>
                <c:pt idx="9">
                  <c:v>28.787878787878789</c:v>
                </c:pt>
                <c:pt idx="10">
                  <c:v>31.81818181818182</c:v>
                </c:pt>
                <c:pt idx="11">
                  <c:v>34.848484848484851</c:v>
                </c:pt>
                <c:pt idx="12">
                  <c:v>37.878787878787875</c:v>
                </c:pt>
                <c:pt idx="13">
                  <c:v>40.909090909090907</c:v>
                </c:pt>
                <c:pt idx="14">
                  <c:v>43.939393939393938</c:v>
                </c:pt>
                <c:pt idx="15">
                  <c:v>46.969696969696969</c:v>
                </c:pt>
                <c:pt idx="16">
                  <c:v>50</c:v>
                </c:pt>
                <c:pt idx="17">
                  <c:v>53.030303030303031</c:v>
                </c:pt>
                <c:pt idx="18">
                  <c:v>56.060606060606062</c:v>
                </c:pt>
                <c:pt idx="19">
                  <c:v>59.090909090909093</c:v>
                </c:pt>
                <c:pt idx="20">
                  <c:v>62.121212121212125</c:v>
                </c:pt>
                <c:pt idx="21">
                  <c:v>65.151515151515142</c:v>
                </c:pt>
                <c:pt idx="22">
                  <c:v>68.181818181818187</c:v>
                </c:pt>
                <c:pt idx="23">
                  <c:v>71.212121212121218</c:v>
                </c:pt>
                <c:pt idx="24">
                  <c:v>74.242424242424235</c:v>
                </c:pt>
                <c:pt idx="25">
                  <c:v>77.272727272727266</c:v>
                </c:pt>
                <c:pt idx="26">
                  <c:v>80.303030303030297</c:v>
                </c:pt>
                <c:pt idx="27">
                  <c:v>83.333333333333329</c:v>
                </c:pt>
                <c:pt idx="28">
                  <c:v>86.36363636363636</c:v>
                </c:pt>
                <c:pt idx="29">
                  <c:v>89.393939393939391</c:v>
                </c:pt>
                <c:pt idx="30">
                  <c:v>92.424242424242422</c:v>
                </c:pt>
                <c:pt idx="31">
                  <c:v>95.454545454545453</c:v>
                </c:pt>
                <c:pt idx="32">
                  <c:v>98.484848484848484</c:v>
                </c:pt>
              </c:numCache>
            </c:numRef>
          </c:xVal>
          <c:yVal>
            <c:numRef>
              <c:f>MultiRegDummyQuarterNoEconInd!$F$28:$F$60</c:f>
              <c:numCache>
                <c:formatCode>General</c:formatCode>
                <c:ptCount val="33"/>
                <c:pt idx="0">
                  <c:v>500105</c:v>
                </c:pt>
                <c:pt idx="1">
                  <c:v>509901</c:v>
                </c:pt>
                <c:pt idx="2">
                  <c:v>517615</c:v>
                </c:pt>
                <c:pt idx="3">
                  <c:v>526701</c:v>
                </c:pt>
                <c:pt idx="4">
                  <c:v>539241</c:v>
                </c:pt>
                <c:pt idx="5">
                  <c:v>547786</c:v>
                </c:pt>
                <c:pt idx="6">
                  <c:v>574940</c:v>
                </c:pt>
                <c:pt idx="7">
                  <c:v>595729</c:v>
                </c:pt>
                <c:pt idx="8">
                  <c:v>598212</c:v>
                </c:pt>
                <c:pt idx="9">
                  <c:v>612493</c:v>
                </c:pt>
                <c:pt idx="10">
                  <c:v>616152</c:v>
                </c:pt>
                <c:pt idx="11">
                  <c:v>627323</c:v>
                </c:pt>
                <c:pt idx="12">
                  <c:v>633586</c:v>
                </c:pt>
                <c:pt idx="13">
                  <c:v>662562</c:v>
                </c:pt>
                <c:pt idx="14">
                  <c:v>665480</c:v>
                </c:pt>
                <c:pt idx="15">
                  <c:v>668760</c:v>
                </c:pt>
                <c:pt idx="16">
                  <c:v>681729</c:v>
                </c:pt>
                <c:pt idx="17">
                  <c:v>729634</c:v>
                </c:pt>
                <c:pt idx="18">
                  <c:v>761018</c:v>
                </c:pt>
                <c:pt idx="19">
                  <c:v>819170</c:v>
                </c:pt>
                <c:pt idx="20">
                  <c:v>821767</c:v>
                </c:pt>
                <c:pt idx="21">
                  <c:v>837593</c:v>
                </c:pt>
                <c:pt idx="22">
                  <c:v>852741</c:v>
                </c:pt>
                <c:pt idx="23">
                  <c:v>858446</c:v>
                </c:pt>
                <c:pt idx="24">
                  <c:v>872712</c:v>
                </c:pt>
                <c:pt idx="25">
                  <c:v>886569</c:v>
                </c:pt>
                <c:pt idx="26">
                  <c:v>895484</c:v>
                </c:pt>
                <c:pt idx="27">
                  <c:v>981384</c:v>
                </c:pt>
                <c:pt idx="28">
                  <c:v>986354</c:v>
                </c:pt>
                <c:pt idx="29">
                  <c:v>1053157</c:v>
                </c:pt>
                <c:pt idx="30">
                  <c:v>1101215</c:v>
                </c:pt>
                <c:pt idx="31">
                  <c:v>1187440</c:v>
                </c:pt>
                <c:pt idx="32">
                  <c:v>1235769</c:v>
                </c:pt>
              </c:numCache>
            </c:numRef>
          </c:yVal>
          <c:smooth val="0"/>
          <c:extLst>
            <c:ext xmlns:c16="http://schemas.microsoft.com/office/drawing/2014/chart" uri="{C3380CC4-5D6E-409C-BE32-E72D297353CC}">
              <c16:uniqueId val="{00000001-3358-455B-9275-156040533E71}"/>
            </c:ext>
          </c:extLst>
        </c:ser>
        <c:dLbls>
          <c:showLegendKey val="0"/>
          <c:showVal val="0"/>
          <c:showCatName val="0"/>
          <c:showSerName val="0"/>
          <c:showPercent val="0"/>
          <c:showBubbleSize val="0"/>
        </c:dLbls>
        <c:axId val="1609460688"/>
        <c:axId val="1609473648"/>
      </c:scatterChart>
      <c:valAx>
        <c:axId val="1609460688"/>
        <c:scaling>
          <c:orientation val="minMax"/>
        </c:scaling>
        <c:delete val="0"/>
        <c:axPos val="b"/>
        <c:title>
          <c:tx>
            <c:rich>
              <a:bodyPr/>
              <a:lstStyle/>
              <a:p>
                <a:pPr>
                  <a:defRPr/>
                </a:pPr>
                <a:r>
                  <a:rPr lang="en-US"/>
                  <a:t>Sample Percentile</a:t>
                </a:r>
              </a:p>
            </c:rich>
          </c:tx>
          <c:overlay val="0"/>
        </c:title>
        <c:numFmt formatCode="General" sourceLinked="1"/>
        <c:majorTickMark val="out"/>
        <c:minorTickMark val="none"/>
        <c:tickLblPos val="nextTo"/>
        <c:crossAx val="1609473648"/>
        <c:crosses val="autoZero"/>
        <c:crossBetween val="midCat"/>
      </c:valAx>
      <c:valAx>
        <c:axId val="1609473648"/>
        <c:scaling>
          <c:orientation val="minMax"/>
        </c:scaling>
        <c:delete val="0"/>
        <c:axPos val="l"/>
        <c:title>
          <c:tx>
            <c:rich>
              <a:bodyPr/>
              <a:lstStyle/>
              <a:p>
                <a:pPr>
                  <a:defRPr/>
                </a:pPr>
                <a:r>
                  <a:rPr lang="en-US"/>
                  <a:t>Net.Sales</a:t>
                </a:r>
              </a:p>
            </c:rich>
          </c:tx>
          <c:overlay val="0"/>
        </c:title>
        <c:numFmt formatCode="General" sourceLinked="1"/>
        <c:majorTickMark val="out"/>
        <c:minorTickMark val="none"/>
        <c:tickLblPos val="nextTo"/>
        <c:crossAx val="1609460688"/>
        <c:crosses val="autoZero"/>
        <c:crossBetween val="midCat"/>
      </c:valAx>
    </c:plotArea>
    <c:plotVisOnly val="1"/>
    <c:dispBlanksAs val="gap"/>
    <c:extLst>
      <c:ext xmlns:c16r3="http://schemas.microsoft.com/office/drawing/2017/03/chart" uri="{56B9EC1D-385E-4148-901F-78D8002777C0}">
        <c16r3:dataDisplayOptions16>
          <c16r3:dispNaAsBlank val="1"/>
        </c16r3:dataDisplayOptions16>
      </c:ext>
    </c:extLst>
    <c:showDLblsOverMax val="0"/>
  </c:chart>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Normal Probability Plot</a:t>
            </a:r>
          </a:p>
        </c:rich>
      </c:tx>
      <c:overlay val="0"/>
    </c:title>
    <c:autoTitleDeleted val="0"/>
    <c:plotArea>
      <c:layout/>
      <c:scatterChart>
        <c:scatterStyle val="lineMarker"/>
        <c:varyColors val="0"/>
        <c:ser>
          <c:idx val="0"/>
          <c:order val="0"/>
          <c:spPr>
            <a:ln w="19050">
              <a:noFill/>
            </a:ln>
          </c:spPr>
          <c:xVal>
            <c:numRef>
              <c:f>MultiRegDummyQuarterWithEconInd!$E$33:$E$65</c:f>
              <c:numCache>
                <c:formatCode>General</c:formatCode>
                <c:ptCount val="33"/>
                <c:pt idx="0">
                  <c:v>1.5151515151515151</c:v>
                </c:pt>
                <c:pt idx="1">
                  <c:v>4.545454545454545</c:v>
                </c:pt>
                <c:pt idx="2">
                  <c:v>7.5757575757575761</c:v>
                </c:pt>
                <c:pt idx="3">
                  <c:v>10.606060606060606</c:v>
                </c:pt>
                <c:pt idx="4">
                  <c:v>13.636363636363637</c:v>
                </c:pt>
                <c:pt idx="5">
                  <c:v>16.666666666666668</c:v>
                </c:pt>
                <c:pt idx="6">
                  <c:v>19.696969696969695</c:v>
                </c:pt>
                <c:pt idx="7">
                  <c:v>22.727272727272727</c:v>
                </c:pt>
                <c:pt idx="8">
                  <c:v>25.757575757575758</c:v>
                </c:pt>
                <c:pt idx="9">
                  <c:v>28.787878787878789</c:v>
                </c:pt>
                <c:pt idx="10">
                  <c:v>31.81818181818182</c:v>
                </c:pt>
                <c:pt idx="11">
                  <c:v>34.848484848484851</c:v>
                </c:pt>
                <c:pt idx="12">
                  <c:v>37.878787878787875</c:v>
                </c:pt>
                <c:pt idx="13">
                  <c:v>40.909090909090907</c:v>
                </c:pt>
                <c:pt idx="14">
                  <c:v>43.939393939393938</c:v>
                </c:pt>
                <c:pt idx="15">
                  <c:v>46.969696969696969</c:v>
                </c:pt>
                <c:pt idx="16">
                  <c:v>50</c:v>
                </c:pt>
                <c:pt idx="17">
                  <c:v>53.030303030303031</c:v>
                </c:pt>
                <c:pt idx="18">
                  <c:v>56.060606060606062</c:v>
                </c:pt>
                <c:pt idx="19">
                  <c:v>59.090909090909093</c:v>
                </c:pt>
                <c:pt idx="20">
                  <c:v>62.121212121212125</c:v>
                </c:pt>
                <c:pt idx="21">
                  <c:v>65.151515151515142</c:v>
                </c:pt>
                <c:pt idx="22">
                  <c:v>68.181818181818187</c:v>
                </c:pt>
                <c:pt idx="23">
                  <c:v>71.212121212121218</c:v>
                </c:pt>
                <c:pt idx="24">
                  <c:v>74.242424242424235</c:v>
                </c:pt>
                <c:pt idx="25">
                  <c:v>77.272727272727266</c:v>
                </c:pt>
                <c:pt idx="26">
                  <c:v>80.303030303030297</c:v>
                </c:pt>
                <c:pt idx="27">
                  <c:v>83.333333333333329</c:v>
                </c:pt>
                <c:pt idx="28">
                  <c:v>86.36363636363636</c:v>
                </c:pt>
                <c:pt idx="29">
                  <c:v>89.393939393939391</c:v>
                </c:pt>
                <c:pt idx="30">
                  <c:v>92.424242424242422</c:v>
                </c:pt>
                <c:pt idx="31">
                  <c:v>95.454545454545453</c:v>
                </c:pt>
                <c:pt idx="32">
                  <c:v>98.484848484848484</c:v>
                </c:pt>
              </c:numCache>
            </c:numRef>
          </c:xVal>
          <c:yVal>
            <c:numRef>
              <c:f>MultiRegDummyQuarterWithEconInd!$F$33:$F$65</c:f>
              <c:numCache>
                <c:formatCode>General</c:formatCode>
                <c:ptCount val="33"/>
                <c:pt idx="0">
                  <c:v>500105</c:v>
                </c:pt>
                <c:pt idx="1">
                  <c:v>509901</c:v>
                </c:pt>
                <c:pt idx="2">
                  <c:v>517615</c:v>
                </c:pt>
                <c:pt idx="3">
                  <c:v>526701</c:v>
                </c:pt>
                <c:pt idx="4">
                  <c:v>539241</c:v>
                </c:pt>
                <c:pt idx="5">
                  <c:v>547786</c:v>
                </c:pt>
                <c:pt idx="6">
                  <c:v>574940</c:v>
                </c:pt>
                <c:pt idx="7">
                  <c:v>595729</c:v>
                </c:pt>
                <c:pt idx="8">
                  <c:v>598212</c:v>
                </c:pt>
                <c:pt idx="9">
                  <c:v>612493</c:v>
                </c:pt>
                <c:pt idx="10">
                  <c:v>616152</c:v>
                </c:pt>
                <c:pt idx="11">
                  <c:v>627323</c:v>
                </c:pt>
                <c:pt idx="12">
                  <c:v>633586</c:v>
                </c:pt>
                <c:pt idx="13">
                  <c:v>662562</c:v>
                </c:pt>
                <c:pt idx="14">
                  <c:v>665480</c:v>
                </c:pt>
                <c:pt idx="15">
                  <c:v>668760</c:v>
                </c:pt>
                <c:pt idx="16">
                  <c:v>681729</c:v>
                </c:pt>
                <c:pt idx="17">
                  <c:v>729634</c:v>
                </c:pt>
                <c:pt idx="18">
                  <c:v>761018</c:v>
                </c:pt>
                <c:pt idx="19">
                  <c:v>819170</c:v>
                </c:pt>
                <c:pt idx="20">
                  <c:v>821767</c:v>
                </c:pt>
                <c:pt idx="21">
                  <c:v>837593</c:v>
                </c:pt>
                <c:pt idx="22">
                  <c:v>852741</c:v>
                </c:pt>
                <c:pt idx="23">
                  <c:v>858446</c:v>
                </c:pt>
                <c:pt idx="24">
                  <c:v>872712</c:v>
                </c:pt>
                <c:pt idx="25">
                  <c:v>886569</c:v>
                </c:pt>
                <c:pt idx="26">
                  <c:v>895484</c:v>
                </c:pt>
                <c:pt idx="27">
                  <c:v>981384</c:v>
                </c:pt>
                <c:pt idx="28">
                  <c:v>986354</c:v>
                </c:pt>
                <c:pt idx="29">
                  <c:v>1053157</c:v>
                </c:pt>
                <c:pt idx="30">
                  <c:v>1101215</c:v>
                </c:pt>
                <c:pt idx="31">
                  <c:v>1187440</c:v>
                </c:pt>
                <c:pt idx="32">
                  <c:v>1235769</c:v>
                </c:pt>
              </c:numCache>
            </c:numRef>
          </c:yVal>
          <c:smooth val="0"/>
          <c:extLst>
            <c:ext xmlns:c16="http://schemas.microsoft.com/office/drawing/2014/chart" uri="{C3380CC4-5D6E-409C-BE32-E72D297353CC}">
              <c16:uniqueId val="{00000001-F075-41AD-AC52-9046B6ACF3D9}"/>
            </c:ext>
          </c:extLst>
        </c:ser>
        <c:dLbls>
          <c:showLegendKey val="0"/>
          <c:showVal val="0"/>
          <c:showCatName val="0"/>
          <c:showSerName val="0"/>
          <c:showPercent val="0"/>
          <c:showBubbleSize val="0"/>
        </c:dLbls>
        <c:axId val="1609453968"/>
        <c:axId val="1609463088"/>
      </c:scatterChart>
      <c:valAx>
        <c:axId val="1609453968"/>
        <c:scaling>
          <c:orientation val="minMax"/>
        </c:scaling>
        <c:delete val="0"/>
        <c:axPos val="b"/>
        <c:title>
          <c:tx>
            <c:rich>
              <a:bodyPr/>
              <a:lstStyle/>
              <a:p>
                <a:pPr>
                  <a:defRPr/>
                </a:pPr>
                <a:r>
                  <a:rPr lang="en-US"/>
                  <a:t>Sample Percentile</a:t>
                </a:r>
              </a:p>
            </c:rich>
          </c:tx>
          <c:overlay val="0"/>
        </c:title>
        <c:numFmt formatCode="General" sourceLinked="1"/>
        <c:majorTickMark val="out"/>
        <c:minorTickMark val="none"/>
        <c:tickLblPos val="nextTo"/>
        <c:crossAx val="1609463088"/>
        <c:crosses val="autoZero"/>
        <c:crossBetween val="midCat"/>
      </c:valAx>
      <c:valAx>
        <c:axId val="1609463088"/>
        <c:scaling>
          <c:orientation val="minMax"/>
        </c:scaling>
        <c:delete val="0"/>
        <c:axPos val="l"/>
        <c:title>
          <c:tx>
            <c:rich>
              <a:bodyPr/>
              <a:lstStyle/>
              <a:p>
                <a:pPr>
                  <a:defRPr/>
                </a:pPr>
                <a:r>
                  <a:rPr lang="en-US"/>
                  <a:t>Net.Sales</a:t>
                </a:r>
              </a:p>
            </c:rich>
          </c:tx>
          <c:overlay val="0"/>
        </c:title>
        <c:numFmt formatCode="General" sourceLinked="1"/>
        <c:majorTickMark val="out"/>
        <c:minorTickMark val="none"/>
        <c:tickLblPos val="nextTo"/>
        <c:crossAx val="1609453968"/>
        <c:crosses val="autoZero"/>
        <c:crossBetween val="midCat"/>
      </c:valAx>
    </c:plotArea>
    <c:plotVisOnly val="1"/>
    <c:dispBlanksAs val="gap"/>
    <c:extLst>
      <c:ext xmlns:c16r3="http://schemas.microsoft.com/office/drawing/2017/03/chart" uri="{56B9EC1D-385E-4148-901F-78D8002777C0}">
        <c16r3:dataDisplayOptions16>
          <c16r3:dispNaAsBlank val="1"/>
        </c16r3:dataDisplayOptions16>
      </c:ext>
    </c:extLst>
    <c:showDLblsOverMax val="0"/>
  </c:chart>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11</xdr:col>
      <xdr:colOff>11430</xdr:colOff>
      <xdr:row>2</xdr:row>
      <xdr:rowOff>11430</xdr:rowOff>
    </xdr:from>
    <xdr:to>
      <xdr:col>18</xdr:col>
      <xdr:colOff>30480</xdr:colOff>
      <xdr:row>17</xdr:row>
      <xdr:rowOff>11430</xdr:rowOff>
    </xdr:to>
    <xdr:graphicFrame macro="">
      <xdr:nvGraphicFramePr>
        <xdr:cNvPr id="2" name="Chart 1">
          <a:extLst>
            <a:ext uri="{FF2B5EF4-FFF2-40B4-BE49-F238E27FC236}">
              <a16:creationId xmlns:a16="http://schemas.microsoft.com/office/drawing/2014/main" id="{926132BA-F9D6-4D67-AC32-4DD68D22353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9</xdr:col>
      <xdr:colOff>255270</xdr:colOff>
      <xdr:row>0</xdr:row>
      <xdr:rowOff>179070</xdr:rowOff>
    </xdr:from>
    <xdr:to>
      <xdr:col>15</xdr:col>
      <xdr:colOff>255270</xdr:colOff>
      <xdr:row>10</xdr:row>
      <xdr:rowOff>179070</xdr:rowOff>
    </xdr:to>
    <xdr:graphicFrame macro="">
      <xdr:nvGraphicFramePr>
        <xdr:cNvPr id="2" name="Chart 1">
          <a:extLst>
            <a:ext uri="{FF2B5EF4-FFF2-40B4-BE49-F238E27FC236}">
              <a16:creationId xmlns:a16="http://schemas.microsoft.com/office/drawing/2014/main" id="{2ABEC8BF-F240-626D-A963-95BED1DDB41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9</xdr:col>
      <xdr:colOff>255270</xdr:colOff>
      <xdr:row>0</xdr:row>
      <xdr:rowOff>179070</xdr:rowOff>
    </xdr:from>
    <xdr:to>
      <xdr:col>15</xdr:col>
      <xdr:colOff>255270</xdr:colOff>
      <xdr:row>10</xdr:row>
      <xdr:rowOff>179070</xdr:rowOff>
    </xdr:to>
    <xdr:graphicFrame macro="">
      <xdr:nvGraphicFramePr>
        <xdr:cNvPr id="2" name="Chart 1">
          <a:extLst>
            <a:ext uri="{FF2B5EF4-FFF2-40B4-BE49-F238E27FC236}">
              <a16:creationId xmlns:a16="http://schemas.microsoft.com/office/drawing/2014/main" id="{50161A32-C3B0-8220-AF3D-C67EF9A89F0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9</xdr:col>
      <xdr:colOff>255270</xdr:colOff>
      <xdr:row>0</xdr:row>
      <xdr:rowOff>179070</xdr:rowOff>
    </xdr:from>
    <xdr:to>
      <xdr:col>15</xdr:col>
      <xdr:colOff>255270</xdr:colOff>
      <xdr:row>10</xdr:row>
      <xdr:rowOff>179070</xdr:rowOff>
    </xdr:to>
    <xdr:graphicFrame macro="">
      <xdr:nvGraphicFramePr>
        <xdr:cNvPr id="2" name="Chart 1">
          <a:extLst>
            <a:ext uri="{FF2B5EF4-FFF2-40B4-BE49-F238E27FC236}">
              <a16:creationId xmlns:a16="http://schemas.microsoft.com/office/drawing/2014/main" id="{E5B55A26-EC82-5D94-2F66-8A0118646C9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61"/>
  <sheetViews>
    <sheetView zoomScale="70" zoomScaleNormal="70" workbookViewId="0">
      <selection activeCell="O6" sqref="O6"/>
    </sheetView>
  </sheetViews>
  <sheetFormatPr defaultRowHeight="14.4" x14ac:dyDescent="0.55000000000000004"/>
  <sheetData>
    <row r="1" spans="1:26" x14ac:dyDescent="0.55000000000000004">
      <c r="A1" s="1" t="s">
        <v>0</v>
      </c>
      <c r="B1" s="2" t="s">
        <v>1</v>
      </c>
      <c r="C1" s="3" t="s">
        <v>2</v>
      </c>
      <c r="D1" s="3" t="s">
        <v>3</v>
      </c>
      <c r="F1" t="s">
        <v>11</v>
      </c>
      <c r="G1" t="s">
        <v>12</v>
      </c>
      <c r="H1" t="s">
        <v>13</v>
      </c>
      <c r="J1" t="s">
        <v>14</v>
      </c>
      <c r="K1" t="s">
        <v>15</v>
      </c>
      <c r="L1" t="s">
        <v>16</v>
      </c>
      <c r="M1" t="s">
        <v>17</v>
      </c>
    </row>
    <row r="2" spans="1:26" x14ac:dyDescent="0.55000000000000004">
      <c r="A2" s="4">
        <v>38718</v>
      </c>
      <c r="B2" s="5">
        <v>1</v>
      </c>
      <c r="C2" s="6">
        <v>1000</v>
      </c>
      <c r="D2" s="6">
        <v>747</v>
      </c>
      <c r="O2" t="s">
        <v>18</v>
      </c>
      <c r="P2" t="s">
        <v>19</v>
      </c>
      <c r="Q2" t="s">
        <v>20</v>
      </c>
    </row>
    <row r="3" spans="1:26" x14ac:dyDescent="0.55000000000000004">
      <c r="A3" s="4">
        <v>38749</v>
      </c>
      <c r="B3" s="5">
        <v>2</v>
      </c>
      <c r="C3" s="6">
        <v>1025</v>
      </c>
      <c r="D3" s="6">
        <v>697</v>
      </c>
      <c r="J3">
        <f xml:space="preserve"> C2</f>
        <v>1000</v>
      </c>
      <c r="K3">
        <f>C2</f>
        <v>1000</v>
      </c>
      <c r="L3">
        <f>C2</f>
        <v>1000</v>
      </c>
      <c r="M3">
        <f>C2</f>
        <v>1000</v>
      </c>
      <c r="O3" t="s">
        <v>11</v>
      </c>
      <c r="P3" cm="1">
        <f t="array" ref="P3" xml:space="preserve"> AVERAGE(ABS(F5:F61 - C5:C61))</f>
        <v>57.263157894736835</v>
      </c>
      <c r="Q3" s="7" cm="1">
        <f t="array" ref="Q3">AVERAGE(ABS(F5:F61-C5:C61)/C5:C61*100)</f>
        <v>3.2380984883866564</v>
      </c>
    </row>
    <row r="4" spans="1:26" x14ac:dyDescent="0.55000000000000004">
      <c r="A4" s="4">
        <v>38777</v>
      </c>
      <c r="B4" s="5">
        <v>3</v>
      </c>
      <c r="C4" s="6">
        <v>1066</v>
      </c>
      <c r="D4" s="6">
        <v>1014</v>
      </c>
      <c r="J4">
        <f t="shared" ref="J4:J14" si="0" xml:space="preserve"> $S$6*C3 + (1-$S$6)*J3</f>
        <v>1002.5</v>
      </c>
      <c r="K4">
        <f xml:space="preserve"> $S$7*C3 + (1-$S$7)*K3</f>
        <v>1007.5</v>
      </c>
      <c r="L4">
        <f xml:space="preserve"> $S$8*C3 + (1-$S$8)*L3</f>
        <v>1012.5</v>
      </c>
      <c r="M4">
        <f xml:space="preserve"> $S$9*C3 + (1-$S$9)*M3</f>
        <v>1017.5</v>
      </c>
      <c r="O4" t="s">
        <v>12</v>
      </c>
      <c r="P4" cm="1">
        <f t="array" ref="P4" xml:space="preserve"> AVERAGE(ABS(G8:G61 - C8:C61))</f>
        <v>98.981481481481481</v>
      </c>
      <c r="Q4" cm="1">
        <f t="array" ref="Q4">AVERAGE(ABS(G8:G61-C8:C61)/C8:C61*100)</f>
        <v>5.3890760502165014</v>
      </c>
    </row>
    <row r="5" spans="1:26" x14ac:dyDescent="0.55000000000000004">
      <c r="A5" s="4">
        <v>38808</v>
      </c>
      <c r="B5" s="5">
        <v>4</v>
      </c>
      <c r="C5" s="6">
        <v>1107</v>
      </c>
      <c r="D5" s="6">
        <v>1126</v>
      </c>
      <c r="F5">
        <f xml:space="preserve"> AVERAGE(C2:C4)</f>
        <v>1030.3333333333333</v>
      </c>
      <c r="J5">
        <f t="shared" si="0"/>
        <v>1008.85</v>
      </c>
      <c r="K5">
        <f t="shared" ref="K5:K61" si="1" xml:space="preserve"> $S$7*C4 + (1-$S$7)*K4</f>
        <v>1025.05</v>
      </c>
      <c r="L5">
        <f t="shared" ref="L5:L61" si="2" xml:space="preserve"> $S$8*C4 + (1-$S$8)*L4</f>
        <v>1039.25</v>
      </c>
      <c r="M5">
        <f t="shared" ref="M5:M61" si="3" xml:space="preserve"> $S$9*C4 + (1-$S$9)*M4</f>
        <v>1051.45</v>
      </c>
      <c r="O5" t="s">
        <v>13</v>
      </c>
      <c r="P5" cm="1">
        <f t="array" ref="P5" xml:space="preserve"> AVERAGE(ABS(H14:H61 - C14:C61))</f>
        <v>182.68402777777774</v>
      </c>
      <c r="Q5" cm="1">
        <f t="array" ref="Q5">AVERAGE(ABS(H14:H61-C14:C61)/C14:C61*100)</f>
        <v>9.3820106064257178</v>
      </c>
      <c r="S5" t="s">
        <v>21</v>
      </c>
    </row>
    <row r="6" spans="1:26" x14ac:dyDescent="0.55000000000000004">
      <c r="A6" s="4">
        <v>38838</v>
      </c>
      <c r="B6" s="5">
        <v>5</v>
      </c>
      <c r="C6" s="6">
        <v>1148</v>
      </c>
      <c r="D6" s="6">
        <v>1105</v>
      </c>
      <c r="F6">
        <f xml:space="preserve"> AVERAGE(C3:C5)</f>
        <v>1066</v>
      </c>
      <c r="J6">
        <f t="shared" si="0"/>
        <v>1018.6650000000001</v>
      </c>
      <c r="K6">
        <f t="shared" si="1"/>
        <v>1049.635</v>
      </c>
      <c r="L6">
        <f t="shared" si="2"/>
        <v>1073.125</v>
      </c>
      <c r="M6">
        <f t="shared" si="3"/>
        <v>1090.335</v>
      </c>
      <c r="O6" t="s">
        <v>14</v>
      </c>
      <c r="P6" cm="1">
        <f t="array" ref="P6" xml:space="preserve"> AVERAGE(ABS(J3:J61 - C3:C61))</f>
        <v>241.05947969558906</v>
      </c>
      <c r="Q6" cm="1">
        <f t="array" ref="Q6" xml:space="preserve"> AVERAGE(ABS(J3:J61 - C3:C61) / C3:C61 * 100)</f>
        <v>13.068832692644627</v>
      </c>
      <c r="S6">
        <v>0.1</v>
      </c>
    </row>
    <row r="7" spans="1:26" x14ac:dyDescent="0.55000000000000004">
      <c r="A7" s="4">
        <v>38869</v>
      </c>
      <c r="B7" s="5">
        <v>6</v>
      </c>
      <c r="C7" s="6">
        <v>1172</v>
      </c>
      <c r="D7" s="6">
        <v>1450</v>
      </c>
      <c r="F7">
        <f xml:space="preserve"> AVERAGE(C4:C6)</f>
        <v>1107</v>
      </c>
      <c r="J7">
        <f t="shared" si="0"/>
        <v>1031.5985000000001</v>
      </c>
      <c r="K7">
        <f t="shared" si="1"/>
        <v>1079.1444999999999</v>
      </c>
      <c r="L7">
        <f t="shared" si="2"/>
        <v>1110.5625</v>
      </c>
      <c r="M7">
        <f t="shared" si="3"/>
        <v>1130.7004999999999</v>
      </c>
      <c r="O7" t="s">
        <v>15</v>
      </c>
      <c r="P7" cm="1">
        <f t="array" ref="P7" xml:space="preserve"> AVERAGE(ABS(K3:K61 - C3:C61))</f>
        <v>91.716128617587898</v>
      </c>
      <c r="Q7" cm="1">
        <f t="array" ref="Q7" xml:space="preserve"> AVERAGE(ABS(K3:K61 - C3:C61) / C3:C61 * 100)</f>
        <v>5.1918750308408939</v>
      </c>
      <c r="S7">
        <v>0.3</v>
      </c>
    </row>
    <row r="8" spans="1:26" x14ac:dyDescent="0.55000000000000004">
      <c r="A8" s="4">
        <v>38899</v>
      </c>
      <c r="B8" s="5">
        <v>7</v>
      </c>
      <c r="C8" s="6">
        <v>1200</v>
      </c>
      <c r="D8" s="6">
        <v>1639</v>
      </c>
      <c r="F8">
        <f xml:space="preserve"> AVERAGE(C5:C7)</f>
        <v>1142.3333333333333</v>
      </c>
      <c r="G8">
        <f xml:space="preserve"> AVERAGE(C2:C7)</f>
        <v>1086.3333333333333</v>
      </c>
      <c r="J8">
        <f t="shared" si="0"/>
        <v>1045.6386500000001</v>
      </c>
      <c r="K8">
        <f t="shared" si="1"/>
        <v>1107.0011499999998</v>
      </c>
      <c r="L8">
        <f t="shared" si="2"/>
        <v>1141.28125</v>
      </c>
      <c r="M8">
        <f t="shared" si="3"/>
        <v>1159.61015</v>
      </c>
      <c r="O8" t="s">
        <v>16</v>
      </c>
      <c r="P8" cm="1">
        <f t="array" ref="P8" xml:space="preserve"> AVERAGE(ABS(L3:L61 - C3:C61))</f>
        <v>56.41134939372219</v>
      </c>
      <c r="Q8" cm="1">
        <f t="array" ref="Q8" xml:space="preserve"> AVERAGE(ABS(L3:L61 - C3:C61) / C3:C61 * 100)</f>
        <v>3.2327765460950313</v>
      </c>
      <c r="S8">
        <v>0.5</v>
      </c>
    </row>
    <row r="9" spans="1:26" x14ac:dyDescent="0.55000000000000004">
      <c r="A9" s="4">
        <v>38930</v>
      </c>
      <c r="B9" s="5">
        <v>8</v>
      </c>
      <c r="C9" s="6">
        <v>1229</v>
      </c>
      <c r="D9" s="6">
        <v>1711</v>
      </c>
      <c r="F9">
        <f t="shared" ref="F9:F61" si="4" xml:space="preserve"> AVERAGE(C6:C8)</f>
        <v>1173.3333333333333</v>
      </c>
      <c r="G9">
        <f t="shared" ref="G9:G61" si="5" xml:space="preserve"> AVERAGE(C3:C8)</f>
        <v>1119.6666666666667</v>
      </c>
      <c r="J9">
        <f t="shared" si="0"/>
        <v>1061.0747850000002</v>
      </c>
      <c r="K9">
        <f t="shared" si="1"/>
        <v>1134.9008049999998</v>
      </c>
      <c r="L9">
        <f t="shared" si="2"/>
        <v>1170.640625</v>
      </c>
      <c r="M9">
        <f t="shared" si="3"/>
        <v>1187.883045</v>
      </c>
      <c r="O9" t="s">
        <v>17</v>
      </c>
      <c r="P9" cm="1">
        <f t="array" ref="P9" xml:space="preserve"> AVERAGE(ABS(M3:M61 - C3:C61))</f>
        <v>40.723086001282368</v>
      </c>
      <c r="Q9" s="7" cm="1">
        <f t="array" ref="Q9" xml:space="preserve"> AVERAGE(ABS(M3:M61 - C3:C61) / C3:C61 * 100)</f>
        <v>2.3472963120003949</v>
      </c>
      <c r="S9">
        <v>0.7</v>
      </c>
    </row>
    <row r="10" spans="1:26" x14ac:dyDescent="0.55000000000000004">
      <c r="A10" s="4">
        <v>38961</v>
      </c>
      <c r="B10" s="5">
        <v>9</v>
      </c>
      <c r="C10" s="6">
        <v>1251</v>
      </c>
      <c r="D10" s="6">
        <v>1307</v>
      </c>
      <c r="F10">
        <f t="shared" si="4"/>
        <v>1200.3333333333333</v>
      </c>
      <c r="G10">
        <f t="shared" si="5"/>
        <v>1153.6666666666667</v>
      </c>
      <c r="J10">
        <f t="shared" si="0"/>
        <v>1077.8673065000003</v>
      </c>
      <c r="K10">
        <f t="shared" si="1"/>
        <v>1163.1305634999999</v>
      </c>
      <c r="L10">
        <f t="shared" si="2"/>
        <v>1199.8203125</v>
      </c>
      <c r="M10">
        <f t="shared" si="3"/>
        <v>1216.6649135</v>
      </c>
    </row>
    <row r="11" spans="1:26" x14ac:dyDescent="0.55000000000000004">
      <c r="A11" s="4">
        <v>38991</v>
      </c>
      <c r="B11" s="5">
        <v>10</v>
      </c>
      <c r="C11" s="6">
        <v>1279</v>
      </c>
      <c r="D11" s="6">
        <v>1223</v>
      </c>
      <c r="F11">
        <f t="shared" si="4"/>
        <v>1226.6666666666667</v>
      </c>
      <c r="G11">
        <f t="shared" si="5"/>
        <v>1184.5</v>
      </c>
      <c r="J11">
        <f t="shared" si="0"/>
        <v>1095.1805758500002</v>
      </c>
      <c r="K11">
        <f t="shared" si="1"/>
        <v>1189.4913944499999</v>
      </c>
      <c r="L11">
        <f t="shared" si="2"/>
        <v>1225.41015625</v>
      </c>
      <c r="M11">
        <f t="shared" si="3"/>
        <v>1240.6994740499999</v>
      </c>
      <c r="O11" s="8" t="s">
        <v>22</v>
      </c>
    </row>
    <row r="12" spans="1:26" ht="14.4" customHeight="1" x14ac:dyDescent="0.55000000000000004">
      <c r="A12" s="4">
        <v>39022</v>
      </c>
      <c r="B12" s="5">
        <v>11</v>
      </c>
      <c r="C12" s="6">
        <v>1317</v>
      </c>
      <c r="D12" s="6">
        <v>975</v>
      </c>
      <c r="F12">
        <f t="shared" si="4"/>
        <v>1253</v>
      </c>
      <c r="G12">
        <f t="shared" si="5"/>
        <v>1213.1666666666667</v>
      </c>
      <c r="J12">
        <f t="shared" si="0"/>
        <v>1113.5625182650003</v>
      </c>
      <c r="K12">
        <f t="shared" si="1"/>
        <v>1216.3439761149998</v>
      </c>
      <c r="L12">
        <f t="shared" si="2"/>
        <v>1252.205078125</v>
      </c>
      <c r="M12">
        <f t="shared" si="3"/>
        <v>1267.5098422149999</v>
      </c>
      <c r="O12" s="15" t="s">
        <v>23</v>
      </c>
      <c r="P12" s="15"/>
      <c r="Q12" s="15"/>
      <c r="R12" s="15"/>
      <c r="S12" s="15"/>
      <c r="T12" s="15"/>
      <c r="U12" s="15"/>
      <c r="V12" s="15"/>
      <c r="W12" s="15"/>
      <c r="X12" s="15"/>
      <c r="Y12" s="15"/>
      <c r="Z12" s="9"/>
    </row>
    <row r="13" spans="1:26" x14ac:dyDescent="0.55000000000000004">
      <c r="A13" s="4">
        <v>39052</v>
      </c>
      <c r="B13" s="5">
        <v>12</v>
      </c>
      <c r="C13" s="6">
        <v>1336</v>
      </c>
      <c r="D13" s="6">
        <v>953</v>
      </c>
      <c r="F13">
        <f t="shared" si="4"/>
        <v>1282.3333333333333</v>
      </c>
      <c r="G13">
        <f t="shared" si="5"/>
        <v>1241.3333333333333</v>
      </c>
      <c r="J13">
        <f t="shared" si="0"/>
        <v>1133.9062664385003</v>
      </c>
      <c r="K13">
        <f t="shared" si="1"/>
        <v>1246.5407832804997</v>
      </c>
      <c r="L13">
        <f t="shared" si="2"/>
        <v>1284.6025390625</v>
      </c>
      <c r="M13">
        <f t="shared" si="3"/>
        <v>1302.1529526644999</v>
      </c>
      <c r="O13" s="15"/>
      <c r="P13" s="15"/>
      <c r="Q13" s="15"/>
      <c r="R13" s="15"/>
      <c r="S13" s="15"/>
      <c r="T13" s="15"/>
      <c r="U13" s="15"/>
      <c r="V13" s="15"/>
      <c r="W13" s="15"/>
      <c r="X13" s="15"/>
      <c r="Y13" s="15"/>
    </row>
    <row r="14" spans="1:26" x14ac:dyDescent="0.55000000000000004">
      <c r="A14" s="4">
        <v>39083</v>
      </c>
      <c r="B14" s="5">
        <v>13</v>
      </c>
      <c r="C14" s="6">
        <v>1368</v>
      </c>
      <c r="D14" s="6">
        <v>1024</v>
      </c>
      <c r="F14">
        <f t="shared" si="4"/>
        <v>1310.6666666666667</v>
      </c>
      <c r="G14">
        <f t="shared" si="5"/>
        <v>1268.6666666666667</v>
      </c>
      <c r="H14">
        <f xml:space="preserve"> AVERAGE(C2:C13)</f>
        <v>1177.5</v>
      </c>
      <c r="J14">
        <f t="shared" si="0"/>
        <v>1154.1156397946502</v>
      </c>
      <c r="K14">
        <f t="shared" si="1"/>
        <v>1273.3785482963497</v>
      </c>
      <c r="L14">
        <f t="shared" si="2"/>
        <v>1310.30126953125</v>
      </c>
      <c r="M14">
        <f t="shared" si="3"/>
        <v>1325.8458857993501</v>
      </c>
      <c r="O14" s="15"/>
      <c r="P14" s="15"/>
      <c r="Q14" s="15"/>
      <c r="R14" s="15"/>
      <c r="S14" s="15"/>
      <c r="T14" s="15"/>
      <c r="U14" s="15"/>
      <c r="V14" s="15"/>
      <c r="W14" s="15"/>
      <c r="X14" s="15"/>
      <c r="Y14" s="15"/>
    </row>
    <row r="15" spans="1:26" x14ac:dyDescent="0.55000000000000004">
      <c r="A15" s="4">
        <v>39114</v>
      </c>
      <c r="B15" s="5">
        <v>14</v>
      </c>
      <c r="C15" s="6">
        <v>1380</v>
      </c>
      <c r="D15" s="6">
        <v>928</v>
      </c>
      <c r="F15">
        <f t="shared" si="4"/>
        <v>1340.3333333333333</v>
      </c>
      <c r="G15">
        <f t="shared" si="5"/>
        <v>1296.6666666666667</v>
      </c>
      <c r="H15">
        <f t="shared" ref="H15:H61" si="6" xml:space="preserve"> AVERAGE(C3:C14)</f>
        <v>1208.1666666666667</v>
      </c>
      <c r="J15">
        <f t="shared" ref="J15:J61" si="7" xml:space="preserve"> $S$6*C14 + (1-$S$6)*J14</f>
        <v>1175.5040758151852</v>
      </c>
      <c r="K15">
        <f t="shared" si="1"/>
        <v>1301.7649838074447</v>
      </c>
      <c r="L15">
        <f t="shared" si="2"/>
        <v>1339.150634765625</v>
      </c>
      <c r="M15">
        <f t="shared" si="3"/>
        <v>1355.3537657398051</v>
      </c>
      <c r="O15" s="15"/>
      <c r="P15" s="15"/>
      <c r="Q15" s="15"/>
      <c r="R15" s="15"/>
      <c r="S15" s="15"/>
      <c r="T15" s="15"/>
      <c r="U15" s="15"/>
      <c r="V15" s="15"/>
      <c r="W15" s="15"/>
      <c r="X15" s="15"/>
      <c r="Y15" s="15"/>
      <c r="Z15" s="10"/>
    </row>
    <row r="16" spans="1:26" x14ac:dyDescent="0.55000000000000004">
      <c r="A16" s="4">
        <v>39142</v>
      </c>
      <c r="B16" s="5">
        <v>15</v>
      </c>
      <c r="C16" s="6">
        <v>1406</v>
      </c>
      <c r="D16" s="6">
        <v>1442</v>
      </c>
      <c r="F16">
        <f t="shared" si="4"/>
        <v>1361.3333333333333</v>
      </c>
      <c r="G16">
        <f t="shared" si="5"/>
        <v>1321.8333333333333</v>
      </c>
      <c r="H16">
        <f t="shared" si="6"/>
        <v>1237.75</v>
      </c>
      <c r="J16">
        <f t="shared" si="7"/>
        <v>1195.9536682336666</v>
      </c>
      <c r="K16">
        <f t="shared" si="1"/>
        <v>1325.2354886652111</v>
      </c>
      <c r="L16">
        <f t="shared" si="2"/>
        <v>1359.5753173828125</v>
      </c>
      <c r="M16">
        <f t="shared" si="3"/>
        <v>1372.6061297219414</v>
      </c>
      <c r="O16" s="15"/>
      <c r="P16" s="15"/>
      <c r="Q16" s="15"/>
      <c r="R16" s="15"/>
      <c r="S16" s="15"/>
      <c r="T16" s="15"/>
      <c r="U16" s="15"/>
      <c r="V16" s="15"/>
      <c r="W16" s="15"/>
      <c r="X16" s="15"/>
      <c r="Y16" s="15"/>
    </row>
    <row r="17" spans="1:25" x14ac:dyDescent="0.55000000000000004">
      <c r="A17" s="4">
        <v>39173</v>
      </c>
      <c r="B17" s="5">
        <v>16</v>
      </c>
      <c r="C17" s="6">
        <v>1439</v>
      </c>
      <c r="D17" s="6">
        <v>1371</v>
      </c>
      <c r="F17">
        <f t="shared" si="4"/>
        <v>1384.6666666666667</v>
      </c>
      <c r="G17">
        <f t="shared" si="5"/>
        <v>1347.6666666666667</v>
      </c>
      <c r="H17">
        <f t="shared" si="6"/>
        <v>1266.0833333333333</v>
      </c>
      <c r="J17">
        <f t="shared" si="7"/>
        <v>1216.9583014102998</v>
      </c>
      <c r="K17">
        <f t="shared" si="1"/>
        <v>1349.4648420656476</v>
      </c>
      <c r="L17">
        <f t="shared" si="2"/>
        <v>1382.7876586914063</v>
      </c>
      <c r="M17">
        <f t="shared" si="3"/>
        <v>1395.9818389165825</v>
      </c>
    </row>
    <row r="18" spans="1:25" x14ac:dyDescent="0.55000000000000004">
      <c r="A18" s="4">
        <v>39203</v>
      </c>
      <c r="B18" s="5">
        <v>17</v>
      </c>
      <c r="C18" s="6">
        <v>1474</v>
      </c>
      <c r="D18" s="6">
        <v>1536</v>
      </c>
      <c r="F18">
        <f t="shared" si="4"/>
        <v>1408.3333333333333</v>
      </c>
      <c r="G18">
        <f t="shared" si="5"/>
        <v>1374.3333333333333</v>
      </c>
      <c r="H18">
        <f t="shared" si="6"/>
        <v>1293.75</v>
      </c>
      <c r="J18">
        <f t="shared" si="7"/>
        <v>1239.1624712692699</v>
      </c>
      <c r="K18">
        <f t="shared" si="1"/>
        <v>1376.3253894459533</v>
      </c>
      <c r="L18">
        <f t="shared" si="2"/>
        <v>1410.8938293457031</v>
      </c>
      <c r="M18">
        <f t="shared" si="3"/>
        <v>1426.0945516749748</v>
      </c>
      <c r="O18" s="8" t="s">
        <v>24</v>
      </c>
    </row>
    <row r="19" spans="1:25" ht="14.4" customHeight="1" x14ac:dyDescent="0.55000000000000004">
      <c r="A19" s="4">
        <v>39234</v>
      </c>
      <c r="B19" s="5">
        <v>18</v>
      </c>
      <c r="C19" s="6">
        <v>1499</v>
      </c>
      <c r="D19" s="6">
        <v>2004</v>
      </c>
      <c r="F19">
        <f t="shared" si="4"/>
        <v>1439.6666666666667</v>
      </c>
      <c r="G19">
        <f t="shared" si="5"/>
        <v>1400.5</v>
      </c>
      <c r="H19">
        <f t="shared" si="6"/>
        <v>1320.9166666666667</v>
      </c>
      <c r="J19">
        <f t="shared" si="7"/>
        <v>1262.646224142343</v>
      </c>
      <c r="K19">
        <f t="shared" si="1"/>
        <v>1405.6277726121673</v>
      </c>
      <c r="L19">
        <f t="shared" si="2"/>
        <v>1442.4469146728516</v>
      </c>
      <c r="M19">
        <f t="shared" si="3"/>
        <v>1459.6283655024924</v>
      </c>
      <c r="O19" s="15" t="s">
        <v>25</v>
      </c>
      <c r="P19" s="15"/>
      <c r="Q19" s="15"/>
      <c r="R19" s="15"/>
      <c r="S19" s="15"/>
      <c r="T19" s="15"/>
      <c r="U19" s="15"/>
      <c r="V19" s="15"/>
      <c r="W19" s="15"/>
      <c r="X19" s="15"/>
      <c r="Y19" s="15"/>
    </row>
    <row r="20" spans="1:25" x14ac:dyDescent="0.55000000000000004">
      <c r="A20" s="4">
        <v>39264</v>
      </c>
      <c r="B20" s="5">
        <v>19</v>
      </c>
      <c r="C20" s="6">
        <v>1528</v>
      </c>
      <c r="D20" s="6">
        <v>1854</v>
      </c>
      <c r="F20">
        <f t="shared" si="4"/>
        <v>1470.6666666666667</v>
      </c>
      <c r="G20">
        <f t="shared" si="5"/>
        <v>1427.6666666666667</v>
      </c>
      <c r="H20">
        <f t="shared" si="6"/>
        <v>1348.1666666666667</v>
      </c>
      <c r="J20">
        <f t="shared" si="7"/>
        <v>1286.2816017281089</v>
      </c>
      <c r="K20">
        <f t="shared" si="1"/>
        <v>1433.6394408285171</v>
      </c>
      <c r="L20">
        <f t="shared" si="2"/>
        <v>1470.7234573364258</v>
      </c>
      <c r="M20">
        <f t="shared" si="3"/>
        <v>1487.1885096507476</v>
      </c>
      <c r="O20" s="15"/>
      <c r="P20" s="15"/>
      <c r="Q20" s="15"/>
      <c r="R20" s="15"/>
      <c r="S20" s="15"/>
      <c r="T20" s="15"/>
      <c r="U20" s="15"/>
      <c r="V20" s="15"/>
      <c r="W20" s="15"/>
      <c r="X20" s="15"/>
      <c r="Y20" s="15"/>
    </row>
    <row r="21" spans="1:25" x14ac:dyDescent="0.55000000000000004">
      <c r="A21" s="4">
        <v>39295</v>
      </c>
      <c r="B21" s="5">
        <v>20</v>
      </c>
      <c r="C21" s="6">
        <v>1541</v>
      </c>
      <c r="D21" s="6">
        <v>1951</v>
      </c>
      <c r="F21">
        <f t="shared" si="4"/>
        <v>1500.3333333333333</v>
      </c>
      <c r="G21">
        <f t="shared" si="5"/>
        <v>1454.3333333333333</v>
      </c>
      <c r="H21">
        <f t="shared" si="6"/>
        <v>1375.5</v>
      </c>
      <c r="J21">
        <f t="shared" si="7"/>
        <v>1310.453441555298</v>
      </c>
      <c r="K21">
        <f t="shared" si="1"/>
        <v>1461.947608579962</v>
      </c>
      <c r="L21">
        <f t="shared" si="2"/>
        <v>1499.3617286682129</v>
      </c>
      <c r="M21">
        <f t="shared" si="3"/>
        <v>1515.7565528952243</v>
      </c>
      <c r="O21" s="15"/>
      <c r="P21" s="15"/>
      <c r="Q21" s="15"/>
      <c r="R21" s="15"/>
      <c r="S21" s="15"/>
      <c r="T21" s="15"/>
      <c r="U21" s="15"/>
      <c r="V21" s="15"/>
      <c r="W21" s="15"/>
      <c r="X21" s="15"/>
      <c r="Y21" s="15"/>
    </row>
    <row r="22" spans="1:25" x14ac:dyDescent="0.55000000000000004">
      <c r="A22" s="4">
        <v>39326</v>
      </c>
      <c r="B22" s="5">
        <v>21</v>
      </c>
      <c r="C22" s="6">
        <v>1570</v>
      </c>
      <c r="D22" s="6">
        <v>1516</v>
      </c>
      <c r="F22">
        <f t="shared" si="4"/>
        <v>1522.6666666666667</v>
      </c>
      <c r="G22">
        <f t="shared" si="5"/>
        <v>1481.1666666666667</v>
      </c>
      <c r="H22">
        <f t="shared" si="6"/>
        <v>1401.5</v>
      </c>
      <c r="J22">
        <f t="shared" si="7"/>
        <v>1333.5080973997683</v>
      </c>
      <c r="K22">
        <f t="shared" si="1"/>
        <v>1485.6633260059734</v>
      </c>
      <c r="L22">
        <f t="shared" si="2"/>
        <v>1520.1808643341064</v>
      </c>
      <c r="M22">
        <f t="shared" si="3"/>
        <v>1533.4269658685671</v>
      </c>
      <c r="O22" s="15"/>
      <c r="P22" s="15"/>
      <c r="Q22" s="15"/>
      <c r="R22" s="15"/>
      <c r="S22" s="15"/>
      <c r="T22" s="15"/>
      <c r="U22" s="15"/>
      <c r="V22" s="15"/>
      <c r="W22" s="15"/>
      <c r="X22" s="15"/>
      <c r="Y22" s="15"/>
    </row>
    <row r="23" spans="1:25" x14ac:dyDescent="0.55000000000000004">
      <c r="A23" s="4">
        <v>39356</v>
      </c>
      <c r="B23" s="5">
        <v>22</v>
      </c>
      <c r="C23" s="6">
        <v>1608</v>
      </c>
      <c r="D23" s="6">
        <v>1642</v>
      </c>
      <c r="F23">
        <f t="shared" si="4"/>
        <v>1546.3333333333333</v>
      </c>
      <c r="G23">
        <f t="shared" si="5"/>
        <v>1508.5</v>
      </c>
      <c r="H23">
        <f t="shared" si="6"/>
        <v>1428.0833333333333</v>
      </c>
      <c r="J23">
        <f t="shared" si="7"/>
        <v>1357.1572876597916</v>
      </c>
      <c r="K23">
        <f t="shared" si="1"/>
        <v>1510.9643282041814</v>
      </c>
      <c r="L23">
        <f t="shared" si="2"/>
        <v>1545.0904321670532</v>
      </c>
      <c r="M23">
        <f t="shared" si="3"/>
        <v>1559.0280897605703</v>
      </c>
      <c r="O23" s="15"/>
      <c r="P23" s="15"/>
      <c r="Q23" s="15"/>
      <c r="R23" s="15"/>
      <c r="S23" s="15"/>
      <c r="T23" s="15"/>
      <c r="U23" s="15"/>
      <c r="V23" s="15"/>
      <c r="W23" s="15"/>
      <c r="X23" s="15"/>
      <c r="Y23" s="15"/>
    </row>
    <row r="24" spans="1:25" x14ac:dyDescent="0.55000000000000004">
      <c r="A24" s="4">
        <v>39387</v>
      </c>
      <c r="B24" s="5">
        <v>23</v>
      </c>
      <c r="C24" s="6">
        <v>1632</v>
      </c>
      <c r="D24" s="6">
        <v>1166</v>
      </c>
      <c r="F24">
        <f t="shared" si="4"/>
        <v>1573</v>
      </c>
      <c r="G24">
        <f t="shared" si="5"/>
        <v>1536.6666666666667</v>
      </c>
      <c r="H24">
        <f t="shared" si="6"/>
        <v>1455.5</v>
      </c>
      <c r="J24">
        <f t="shared" si="7"/>
        <v>1382.2415588938125</v>
      </c>
      <c r="K24">
        <f t="shared" si="1"/>
        <v>1540.0750297429267</v>
      </c>
      <c r="L24">
        <f t="shared" si="2"/>
        <v>1576.5452160835266</v>
      </c>
      <c r="M24">
        <f t="shared" si="3"/>
        <v>1593.308426928171</v>
      </c>
      <c r="O24" s="15"/>
      <c r="P24" s="15"/>
      <c r="Q24" s="15"/>
      <c r="R24" s="15"/>
      <c r="S24" s="15"/>
      <c r="T24" s="15"/>
      <c r="U24" s="15"/>
      <c r="V24" s="15"/>
      <c r="W24" s="15"/>
      <c r="X24" s="15"/>
      <c r="Y24" s="15"/>
    </row>
    <row r="25" spans="1:25" x14ac:dyDescent="0.55000000000000004">
      <c r="A25" s="4">
        <v>39417</v>
      </c>
      <c r="B25" s="5">
        <v>24</v>
      </c>
      <c r="C25" s="6">
        <v>1661</v>
      </c>
      <c r="D25" s="6">
        <v>1106</v>
      </c>
      <c r="F25">
        <f t="shared" si="4"/>
        <v>1603.3333333333333</v>
      </c>
      <c r="G25">
        <f t="shared" si="5"/>
        <v>1563</v>
      </c>
      <c r="H25">
        <f t="shared" si="6"/>
        <v>1481.75</v>
      </c>
      <c r="J25">
        <f t="shared" si="7"/>
        <v>1407.2174030044314</v>
      </c>
      <c r="K25">
        <f t="shared" si="1"/>
        <v>1567.6525208200485</v>
      </c>
      <c r="L25">
        <f t="shared" si="2"/>
        <v>1604.2726080417633</v>
      </c>
      <c r="M25">
        <f t="shared" si="3"/>
        <v>1620.3925280784513</v>
      </c>
    </row>
    <row r="26" spans="1:25" x14ac:dyDescent="0.55000000000000004">
      <c r="A26" s="4">
        <v>39448</v>
      </c>
      <c r="B26" s="5">
        <v>25</v>
      </c>
      <c r="C26" s="6">
        <v>1701</v>
      </c>
      <c r="D26" s="6">
        <v>1189</v>
      </c>
      <c r="F26">
        <f t="shared" si="4"/>
        <v>1633.6666666666667</v>
      </c>
      <c r="G26">
        <f t="shared" si="5"/>
        <v>1590</v>
      </c>
      <c r="H26">
        <f t="shared" si="6"/>
        <v>1508.8333333333333</v>
      </c>
      <c r="J26">
        <f t="shared" si="7"/>
        <v>1432.5956627039882</v>
      </c>
      <c r="K26">
        <f t="shared" si="1"/>
        <v>1595.6567645740338</v>
      </c>
      <c r="L26">
        <f t="shared" si="2"/>
        <v>1632.6363040208817</v>
      </c>
      <c r="M26">
        <f t="shared" si="3"/>
        <v>1648.8177584235352</v>
      </c>
    </row>
    <row r="27" spans="1:25" x14ac:dyDescent="0.55000000000000004">
      <c r="A27" s="4">
        <v>39479</v>
      </c>
      <c r="B27" s="5">
        <v>26</v>
      </c>
      <c r="C27" s="6">
        <v>1732</v>
      </c>
      <c r="D27" s="6">
        <v>1209</v>
      </c>
      <c r="F27">
        <f t="shared" si="4"/>
        <v>1664.6666666666667</v>
      </c>
      <c r="G27">
        <f t="shared" si="5"/>
        <v>1618.8333333333333</v>
      </c>
      <c r="H27">
        <f t="shared" si="6"/>
        <v>1536.5833333333333</v>
      </c>
      <c r="J27">
        <f t="shared" si="7"/>
        <v>1459.4360964335892</v>
      </c>
      <c r="K27">
        <f t="shared" si="1"/>
        <v>1627.2597352018236</v>
      </c>
      <c r="L27">
        <f t="shared" si="2"/>
        <v>1666.8181520104408</v>
      </c>
      <c r="M27">
        <f t="shared" si="3"/>
        <v>1685.3453275270604</v>
      </c>
    </row>
    <row r="28" spans="1:25" x14ac:dyDescent="0.55000000000000004">
      <c r="A28" s="4">
        <v>39508</v>
      </c>
      <c r="B28" s="5">
        <v>27</v>
      </c>
      <c r="C28" s="6">
        <v>1758</v>
      </c>
      <c r="D28" s="6">
        <v>1754</v>
      </c>
      <c r="F28">
        <f t="shared" si="4"/>
        <v>1698</v>
      </c>
      <c r="G28">
        <f t="shared" si="5"/>
        <v>1650.6666666666667</v>
      </c>
      <c r="H28">
        <f t="shared" si="6"/>
        <v>1565.9166666666667</v>
      </c>
      <c r="J28">
        <f t="shared" si="7"/>
        <v>1486.6924867902303</v>
      </c>
      <c r="K28">
        <f t="shared" si="1"/>
        <v>1658.6818146412766</v>
      </c>
      <c r="L28">
        <f t="shared" si="2"/>
        <v>1699.4090760052204</v>
      </c>
      <c r="M28">
        <f t="shared" si="3"/>
        <v>1718.003598258118</v>
      </c>
    </row>
    <row r="29" spans="1:25" x14ac:dyDescent="0.55000000000000004">
      <c r="A29" s="4">
        <v>39539</v>
      </c>
      <c r="B29" s="5">
        <v>28</v>
      </c>
      <c r="C29" s="6">
        <v>1774</v>
      </c>
      <c r="D29" s="6">
        <v>1843</v>
      </c>
      <c r="F29">
        <f t="shared" si="4"/>
        <v>1730.3333333333333</v>
      </c>
      <c r="G29">
        <f t="shared" si="5"/>
        <v>1682</v>
      </c>
      <c r="H29">
        <f t="shared" si="6"/>
        <v>1595.25</v>
      </c>
      <c r="J29">
        <f t="shared" si="7"/>
        <v>1513.8232381112073</v>
      </c>
      <c r="K29">
        <f t="shared" si="1"/>
        <v>1688.4772702488935</v>
      </c>
      <c r="L29">
        <f t="shared" si="2"/>
        <v>1728.7045380026102</v>
      </c>
      <c r="M29">
        <f t="shared" si="3"/>
        <v>1746.0010794774353</v>
      </c>
    </row>
    <row r="30" spans="1:25" x14ac:dyDescent="0.55000000000000004">
      <c r="A30" s="4">
        <v>39569</v>
      </c>
      <c r="B30" s="5">
        <v>29</v>
      </c>
      <c r="C30" s="6">
        <v>1808</v>
      </c>
      <c r="D30" s="6">
        <v>1769</v>
      </c>
      <c r="F30">
        <f t="shared" si="4"/>
        <v>1754.6666666666667</v>
      </c>
      <c r="G30">
        <f t="shared" si="5"/>
        <v>1709.6666666666667</v>
      </c>
      <c r="H30">
        <f t="shared" si="6"/>
        <v>1623.1666666666667</v>
      </c>
      <c r="J30">
        <f t="shared" si="7"/>
        <v>1539.8409143000868</v>
      </c>
      <c r="K30">
        <f t="shared" si="1"/>
        <v>1714.1340891742252</v>
      </c>
      <c r="L30">
        <f t="shared" si="2"/>
        <v>1751.3522690013051</v>
      </c>
      <c r="M30">
        <f t="shared" si="3"/>
        <v>1765.6003238432306</v>
      </c>
    </row>
    <row r="31" spans="1:25" x14ac:dyDescent="0.55000000000000004">
      <c r="A31" s="4">
        <v>39600</v>
      </c>
      <c r="B31" s="5">
        <v>30</v>
      </c>
      <c r="C31" s="6">
        <v>1827</v>
      </c>
      <c r="D31" s="6">
        <v>2207</v>
      </c>
      <c r="F31">
        <f t="shared" si="4"/>
        <v>1780</v>
      </c>
      <c r="G31">
        <f t="shared" si="5"/>
        <v>1739</v>
      </c>
      <c r="H31">
        <f t="shared" si="6"/>
        <v>1651</v>
      </c>
      <c r="J31">
        <f t="shared" si="7"/>
        <v>1566.656822870078</v>
      </c>
      <c r="K31">
        <f t="shared" si="1"/>
        <v>1742.2938624219573</v>
      </c>
      <c r="L31">
        <f t="shared" si="2"/>
        <v>1779.6761345006526</v>
      </c>
      <c r="M31">
        <f t="shared" si="3"/>
        <v>1795.2800971529691</v>
      </c>
    </row>
    <row r="32" spans="1:25" x14ac:dyDescent="0.55000000000000004">
      <c r="A32" s="4">
        <v>39630</v>
      </c>
      <c r="B32" s="5">
        <v>31</v>
      </c>
      <c r="C32" s="6">
        <v>1844</v>
      </c>
      <c r="D32" s="6">
        <v>2471</v>
      </c>
      <c r="F32">
        <f t="shared" si="4"/>
        <v>1803</v>
      </c>
      <c r="G32">
        <f t="shared" si="5"/>
        <v>1766.6666666666667</v>
      </c>
      <c r="H32">
        <f t="shared" si="6"/>
        <v>1678.3333333333333</v>
      </c>
      <c r="J32">
        <f t="shared" si="7"/>
        <v>1592.6911405830704</v>
      </c>
      <c r="K32">
        <f t="shared" si="1"/>
        <v>1767.7057036953702</v>
      </c>
      <c r="L32">
        <f t="shared" si="2"/>
        <v>1803.3380672503263</v>
      </c>
      <c r="M32">
        <f t="shared" si="3"/>
        <v>1817.4840291458906</v>
      </c>
    </row>
    <row r="33" spans="1:13" x14ac:dyDescent="0.55000000000000004">
      <c r="A33" s="4">
        <v>39661</v>
      </c>
      <c r="B33" s="5">
        <v>32</v>
      </c>
      <c r="C33" s="6">
        <v>1871</v>
      </c>
      <c r="D33" s="6">
        <v>2288</v>
      </c>
      <c r="F33">
        <f t="shared" si="4"/>
        <v>1826.3333333333333</v>
      </c>
      <c r="G33">
        <f t="shared" si="5"/>
        <v>1790.5</v>
      </c>
      <c r="H33">
        <f t="shared" si="6"/>
        <v>1704.6666666666667</v>
      </c>
      <c r="J33">
        <f t="shared" si="7"/>
        <v>1617.8220265247635</v>
      </c>
      <c r="K33">
        <f t="shared" si="1"/>
        <v>1790.5939925867588</v>
      </c>
      <c r="L33">
        <f t="shared" si="2"/>
        <v>1823.6690336251631</v>
      </c>
      <c r="M33">
        <f t="shared" si="3"/>
        <v>1836.0452087437673</v>
      </c>
    </row>
    <row r="34" spans="1:13" x14ac:dyDescent="0.55000000000000004">
      <c r="A34" s="4">
        <v>39692</v>
      </c>
      <c r="B34" s="5">
        <v>33</v>
      </c>
      <c r="C34" s="6">
        <v>1898</v>
      </c>
      <c r="D34" s="6">
        <v>1867</v>
      </c>
      <c r="F34">
        <f t="shared" si="4"/>
        <v>1847.3333333333333</v>
      </c>
      <c r="G34">
        <f t="shared" si="5"/>
        <v>1813.6666666666667</v>
      </c>
      <c r="H34">
        <f t="shared" si="6"/>
        <v>1732.1666666666667</v>
      </c>
      <c r="J34">
        <f t="shared" si="7"/>
        <v>1643.1398238722873</v>
      </c>
      <c r="K34">
        <f t="shared" si="1"/>
        <v>1814.715794810731</v>
      </c>
      <c r="L34">
        <f t="shared" si="2"/>
        <v>1847.3345168125816</v>
      </c>
      <c r="M34">
        <f t="shared" si="3"/>
        <v>1860.5135626231299</v>
      </c>
    </row>
    <row r="35" spans="1:13" x14ac:dyDescent="0.55000000000000004">
      <c r="A35" s="4">
        <v>39722</v>
      </c>
      <c r="B35" s="5">
        <v>34</v>
      </c>
      <c r="C35" s="6">
        <v>1908</v>
      </c>
      <c r="D35" s="6">
        <v>1980</v>
      </c>
      <c r="F35">
        <f t="shared" si="4"/>
        <v>1871</v>
      </c>
      <c r="G35">
        <f t="shared" si="5"/>
        <v>1837</v>
      </c>
      <c r="H35">
        <f t="shared" si="6"/>
        <v>1759.5</v>
      </c>
      <c r="J35">
        <f t="shared" si="7"/>
        <v>1668.6258414850586</v>
      </c>
      <c r="K35">
        <f t="shared" si="1"/>
        <v>1839.7010563675117</v>
      </c>
      <c r="L35">
        <f t="shared" si="2"/>
        <v>1872.6672584062908</v>
      </c>
      <c r="M35">
        <f t="shared" si="3"/>
        <v>1886.7540687869391</v>
      </c>
    </row>
    <row r="36" spans="1:13" x14ac:dyDescent="0.55000000000000004">
      <c r="A36" s="4">
        <v>39753</v>
      </c>
      <c r="B36" s="5">
        <v>35</v>
      </c>
      <c r="C36" s="6">
        <v>1934</v>
      </c>
      <c r="D36" s="6">
        <v>1418</v>
      </c>
      <c r="F36">
        <f t="shared" si="4"/>
        <v>1892.3333333333333</v>
      </c>
      <c r="G36">
        <f t="shared" si="5"/>
        <v>1859.3333333333333</v>
      </c>
      <c r="H36">
        <f t="shared" si="6"/>
        <v>1784.5</v>
      </c>
      <c r="J36">
        <f t="shared" si="7"/>
        <v>1692.5632573365526</v>
      </c>
      <c r="K36">
        <f t="shared" si="1"/>
        <v>1860.1907394572581</v>
      </c>
      <c r="L36">
        <f t="shared" si="2"/>
        <v>1890.3336292031454</v>
      </c>
      <c r="M36">
        <f t="shared" si="3"/>
        <v>1901.6262206360816</v>
      </c>
    </row>
    <row r="37" spans="1:13" x14ac:dyDescent="0.55000000000000004">
      <c r="A37" s="4">
        <v>39783</v>
      </c>
      <c r="B37" s="5">
        <v>36</v>
      </c>
      <c r="C37" s="6">
        <v>1968</v>
      </c>
      <c r="D37" s="6">
        <v>1333</v>
      </c>
      <c r="F37">
        <f t="shared" si="4"/>
        <v>1913.3333333333333</v>
      </c>
      <c r="G37">
        <f t="shared" si="5"/>
        <v>1880.3333333333333</v>
      </c>
      <c r="H37">
        <f t="shared" si="6"/>
        <v>1809.6666666666667</v>
      </c>
      <c r="J37">
        <f t="shared" si="7"/>
        <v>1716.7069316028974</v>
      </c>
      <c r="K37">
        <f t="shared" si="1"/>
        <v>1882.3335176200803</v>
      </c>
      <c r="L37">
        <f t="shared" si="2"/>
        <v>1912.1668146015727</v>
      </c>
      <c r="M37">
        <f t="shared" si="3"/>
        <v>1924.2878661908244</v>
      </c>
    </row>
    <row r="38" spans="1:13" x14ac:dyDescent="0.55000000000000004">
      <c r="A38" s="4">
        <v>39814</v>
      </c>
      <c r="B38" s="5">
        <v>37</v>
      </c>
      <c r="C38" s="6">
        <v>1986</v>
      </c>
      <c r="D38" s="6">
        <v>1333</v>
      </c>
      <c r="F38">
        <f t="shared" si="4"/>
        <v>1936.6666666666667</v>
      </c>
      <c r="G38">
        <f t="shared" si="5"/>
        <v>1903.8333333333333</v>
      </c>
      <c r="H38">
        <f t="shared" si="6"/>
        <v>1835.25</v>
      </c>
      <c r="J38">
        <f t="shared" si="7"/>
        <v>1741.8362384426077</v>
      </c>
      <c r="K38">
        <f t="shared" si="1"/>
        <v>1908.0334623340559</v>
      </c>
      <c r="L38">
        <f t="shared" si="2"/>
        <v>1940.0834073007863</v>
      </c>
      <c r="M38">
        <f t="shared" si="3"/>
        <v>1954.8863598572473</v>
      </c>
    </row>
    <row r="39" spans="1:13" x14ac:dyDescent="0.55000000000000004">
      <c r="A39" s="4">
        <v>39845</v>
      </c>
      <c r="B39" s="5">
        <v>38</v>
      </c>
      <c r="C39" s="6">
        <v>2021</v>
      </c>
      <c r="D39" s="6">
        <v>1370</v>
      </c>
      <c r="F39">
        <f t="shared" si="4"/>
        <v>1962.6666666666667</v>
      </c>
      <c r="G39">
        <f t="shared" si="5"/>
        <v>1927.5</v>
      </c>
      <c r="H39">
        <f t="shared" si="6"/>
        <v>1859</v>
      </c>
      <c r="J39">
        <f t="shared" si="7"/>
        <v>1766.252614598347</v>
      </c>
      <c r="K39">
        <f t="shared" si="1"/>
        <v>1931.4234236338391</v>
      </c>
      <c r="L39">
        <f t="shared" si="2"/>
        <v>1963.0417036503932</v>
      </c>
      <c r="M39">
        <f t="shared" si="3"/>
        <v>1976.6659079571741</v>
      </c>
    </row>
    <row r="40" spans="1:13" x14ac:dyDescent="0.55000000000000004">
      <c r="A40" s="4">
        <v>39873</v>
      </c>
      <c r="B40" s="5">
        <v>39</v>
      </c>
      <c r="C40" s="6">
        <v>2056</v>
      </c>
      <c r="D40" s="6">
        <v>2142</v>
      </c>
      <c r="F40">
        <f t="shared" si="4"/>
        <v>1991.6666666666667</v>
      </c>
      <c r="G40">
        <f t="shared" si="5"/>
        <v>1952.5</v>
      </c>
      <c r="H40">
        <f t="shared" si="6"/>
        <v>1883.0833333333333</v>
      </c>
      <c r="J40">
        <f t="shared" si="7"/>
        <v>1791.7273531385122</v>
      </c>
      <c r="K40">
        <f t="shared" si="1"/>
        <v>1958.2963965436873</v>
      </c>
      <c r="L40">
        <f t="shared" si="2"/>
        <v>1992.0208518251966</v>
      </c>
      <c r="M40">
        <f t="shared" si="3"/>
        <v>2007.6997723871523</v>
      </c>
    </row>
    <row r="41" spans="1:13" x14ac:dyDescent="0.55000000000000004">
      <c r="A41" s="4">
        <v>39904</v>
      </c>
      <c r="B41" s="5">
        <v>40</v>
      </c>
      <c r="C41" s="6">
        <v>2095</v>
      </c>
      <c r="D41" s="6">
        <v>2138</v>
      </c>
      <c r="F41">
        <f t="shared" si="4"/>
        <v>2021</v>
      </c>
      <c r="G41">
        <f t="shared" si="5"/>
        <v>1978.8333333333333</v>
      </c>
      <c r="H41">
        <f t="shared" si="6"/>
        <v>1907.9166666666667</v>
      </c>
      <c r="J41">
        <f t="shared" si="7"/>
        <v>1818.1546178246608</v>
      </c>
      <c r="K41">
        <f t="shared" si="1"/>
        <v>1987.607477580581</v>
      </c>
      <c r="L41">
        <f t="shared" si="2"/>
        <v>2024.0104259125983</v>
      </c>
      <c r="M41">
        <f t="shared" si="3"/>
        <v>2041.5099317161457</v>
      </c>
    </row>
    <row r="42" spans="1:13" x14ac:dyDescent="0.55000000000000004">
      <c r="A42" s="4">
        <v>39934</v>
      </c>
      <c r="B42" s="5">
        <v>41</v>
      </c>
      <c r="C42" s="6">
        <v>2122</v>
      </c>
      <c r="D42" s="6">
        <v>2078</v>
      </c>
      <c r="F42">
        <f t="shared" si="4"/>
        <v>2057.3333333333335</v>
      </c>
      <c r="G42">
        <f t="shared" si="5"/>
        <v>2010</v>
      </c>
      <c r="H42">
        <f t="shared" si="6"/>
        <v>1934.6666666666667</v>
      </c>
      <c r="J42">
        <f t="shared" si="7"/>
        <v>1845.8391560421949</v>
      </c>
      <c r="K42">
        <f t="shared" si="1"/>
        <v>2019.8252343064066</v>
      </c>
      <c r="L42">
        <f t="shared" si="2"/>
        <v>2059.5052129562991</v>
      </c>
      <c r="M42">
        <f t="shared" si="3"/>
        <v>2078.9529795148437</v>
      </c>
    </row>
    <row r="43" spans="1:13" x14ac:dyDescent="0.55000000000000004">
      <c r="A43" s="4">
        <v>39965</v>
      </c>
      <c r="B43" s="5">
        <v>42</v>
      </c>
      <c r="C43" s="6">
        <v>2143</v>
      </c>
      <c r="D43" s="6">
        <v>2960</v>
      </c>
      <c r="F43">
        <f t="shared" si="4"/>
        <v>2091</v>
      </c>
      <c r="G43">
        <f t="shared" si="5"/>
        <v>2041.3333333333333</v>
      </c>
      <c r="H43">
        <f t="shared" si="6"/>
        <v>1960.8333333333333</v>
      </c>
      <c r="J43">
        <f t="shared" si="7"/>
        <v>1873.4552404379754</v>
      </c>
      <c r="K43">
        <f t="shared" si="1"/>
        <v>2050.4776640144846</v>
      </c>
      <c r="L43">
        <f t="shared" si="2"/>
        <v>2090.7526064781496</v>
      </c>
      <c r="M43">
        <f t="shared" si="3"/>
        <v>2109.0858938544529</v>
      </c>
    </row>
    <row r="44" spans="1:13" x14ac:dyDescent="0.55000000000000004">
      <c r="A44" s="4">
        <v>39995</v>
      </c>
      <c r="B44" s="5">
        <v>43</v>
      </c>
      <c r="C44" s="6">
        <v>2168</v>
      </c>
      <c r="D44" s="6">
        <v>2616</v>
      </c>
      <c r="F44">
        <f t="shared" si="4"/>
        <v>2120</v>
      </c>
      <c r="G44">
        <f t="shared" si="5"/>
        <v>2070.5</v>
      </c>
      <c r="H44">
        <f t="shared" si="6"/>
        <v>1987.1666666666667</v>
      </c>
      <c r="J44">
        <f t="shared" si="7"/>
        <v>1900.4097163941778</v>
      </c>
      <c r="K44">
        <f t="shared" si="1"/>
        <v>2078.2343648101391</v>
      </c>
      <c r="L44">
        <f t="shared" si="2"/>
        <v>2116.8763032390748</v>
      </c>
      <c r="M44">
        <f t="shared" si="3"/>
        <v>2132.8257681563359</v>
      </c>
    </row>
    <row r="45" spans="1:13" x14ac:dyDescent="0.55000000000000004">
      <c r="A45" s="4">
        <v>40026</v>
      </c>
      <c r="B45" s="5">
        <v>44</v>
      </c>
      <c r="C45" s="6">
        <v>2207</v>
      </c>
      <c r="D45" s="6">
        <v>2861</v>
      </c>
      <c r="F45">
        <f t="shared" si="4"/>
        <v>2144.3333333333335</v>
      </c>
      <c r="G45">
        <f t="shared" si="5"/>
        <v>2100.8333333333335</v>
      </c>
      <c r="H45">
        <f t="shared" si="6"/>
        <v>2014.1666666666667</v>
      </c>
      <c r="J45">
        <f t="shared" si="7"/>
        <v>1927.1687447547602</v>
      </c>
      <c r="K45">
        <f t="shared" si="1"/>
        <v>2105.1640553670973</v>
      </c>
      <c r="L45">
        <f t="shared" si="2"/>
        <v>2142.4381516195372</v>
      </c>
      <c r="M45">
        <f t="shared" si="3"/>
        <v>2157.447730446901</v>
      </c>
    </row>
    <row r="46" spans="1:13" x14ac:dyDescent="0.55000000000000004">
      <c r="A46" s="4">
        <v>40057</v>
      </c>
      <c r="B46" s="5">
        <v>45</v>
      </c>
      <c r="C46" s="6">
        <v>2226</v>
      </c>
      <c r="D46" s="6">
        <v>2237</v>
      </c>
      <c r="F46">
        <f t="shared" si="4"/>
        <v>2172.6666666666665</v>
      </c>
      <c r="G46">
        <f t="shared" si="5"/>
        <v>2131.8333333333335</v>
      </c>
      <c r="H46">
        <f t="shared" si="6"/>
        <v>2042.1666666666667</v>
      </c>
      <c r="J46">
        <f t="shared" si="7"/>
        <v>1955.1518702792841</v>
      </c>
      <c r="K46">
        <f t="shared" si="1"/>
        <v>2135.7148387569682</v>
      </c>
      <c r="L46">
        <f t="shared" si="2"/>
        <v>2174.7190758097686</v>
      </c>
      <c r="M46">
        <f t="shared" si="3"/>
        <v>2192.1343191340702</v>
      </c>
    </row>
    <row r="47" spans="1:13" x14ac:dyDescent="0.55000000000000004">
      <c r="A47" s="4">
        <v>40087</v>
      </c>
      <c r="B47" s="5">
        <v>46</v>
      </c>
      <c r="C47" s="6">
        <v>2255</v>
      </c>
      <c r="D47" s="6">
        <v>2225</v>
      </c>
      <c r="F47">
        <f t="shared" si="4"/>
        <v>2200.3333333333335</v>
      </c>
      <c r="G47">
        <f t="shared" si="5"/>
        <v>2160.1666666666665</v>
      </c>
      <c r="H47">
        <f t="shared" si="6"/>
        <v>2069.5</v>
      </c>
      <c r="J47">
        <f t="shared" si="7"/>
        <v>1982.2366832513558</v>
      </c>
      <c r="K47">
        <f t="shared" si="1"/>
        <v>2162.8003871298779</v>
      </c>
      <c r="L47">
        <f t="shared" si="2"/>
        <v>2200.3595379048843</v>
      </c>
      <c r="M47">
        <f t="shared" si="3"/>
        <v>2215.8402957402209</v>
      </c>
    </row>
    <row r="48" spans="1:13" x14ac:dyDescent="0.55000000000000004">
      <c r="A48" s="4">
        <v>40118</v>
      </c>
      <c r="B48" s="5">
        <v>47</v>
      </c>
      <c r="C48" s="6">
        <v>2283</v>
      </c>
      <c r="D48" s="6">
        <v>1590</v>
      </c>
      <c r="F48">
        <f t="shared" si="4"/>
        <v>2229.3333333333335</v>
      </c>
      <c r="G48">
        <f t="shared" si="5"/>
        <v>2186.8333333333335</v>
      </c>
      <c r="H48">
        <f t="shared" si="6"/>
        <v>2098.4166666666665</v>
      </c>
      <c r="J48">
        <f t="shared" si="7"/>
        <v>2009.5130149262202</v>
      </c>
      <c r="K48">
        <f t="shared" si="1"/>
        <v>2190.4602709909145</v>
      </c>
      <c r="L48">
        <f t="shared" si="2"/>
        <v>2227.6797689524419</v>
      </c>
      <c r="M48">
        <f t="shared" si="3"/>
        <v>2243.2520887220662</v>
      </c>
    </row>
    <row r="49" spans="1:13" x14ac:dyDescent="0.55000000000000004">
      <c r="A49" s="4">
        <v>40148</v>
      </c>
      <c r="B49" s="5">
        <v>48</v>
      </c>
      <c r="C49" s="6">
        <v>2309</v>
      </c>
      <c r="D49" s="6">
        <v>1659</v>
      </c>
      <c r="F49">
        <f t="shared" si="4"/>
        <v>2254.6666666666665</v>
      </c>
      <c r="G49">
        <f t="shared" si="5"/>
        <v>2213.6666666666665</v>
      </c>
      <c r="H49">
        <f t="shared" si="6"/>
        <v>2127.5</v>
      </c>
      <c r="J49">
        <f t="shared" si="7"/>
        <v>2036.8617134335982</v>
      </c>
      <c r="K49">
        <f t="shared" si="1"/>
        <v>2218.2221896936398</v>
      </c>
      <c r="L49">
        <f t="shared" si="2"/>
        <v>2255.339884476221</v>
      </c>
      <c r="M49">
        <f t="shared" si="3"/>
        <v>2271.07562661662</v>
      </c>
    </row>
    <row r="50" spans="1:13" x14ac:dyDescent="0.55000000000000004">
      <c r="A50" s="4">
        <v>40179</v>
      </c>
      <c r="B50" s="5">
        <v>49</v>
      </c>
      <c r="C50" s="6">
        <v>2338</v>
      </c>
      <c r="D50" s="6">
        <v>1613</v>
      </c>
      <c r="F50">
        <f t="shared" si="4"/>
        <v>2282.3333333333335</v>
      </c>
      <c r="G50">
        <f t="shared" si="5"/>
        <v>2241.3333333333335</v>
      </c>
      <c r="H50">
        <f t="shared" si="6"/>
        <v>2155.9166666666665</v>
      </c>
      <c r="J50">
        <f t="shared" si="7"/>
        <v>2064.0755420902383</v>
      </c>
      <c r="K50">
        <f t="shared" si="1"/>
        <v>2245.4555327855478</v>
      </c>
      <c r="L50">
        <f t="shared" si="2"/>
        <v>2282.1699422381107</v>
      </c>
      <c r="M50">
        <f t="shared" si="3"/>
        <v>2297.622687984986</v>
      </c>
    </row>
    <row r="51" spans="1:13" x14ac:dyDescent="0.55000000000000004">
      <c r="A51" s="4">
        <v>40210</v>
      </c>
      <c r="B51" s="5">
        <v>50</v>
      </c>
      <c r="C51" s="6">
        <v>2382</v>
      </c>
      <c r="D51" s="6">
        <v>1605</v>
      </c>
      <c r="F51">
        <f t="shared" si="4"/>
        <v>2310</v>
      </c>
      <c r="G51">
        <f t="shared" si="5"/>
        <v>2269.6666666666665</v>
      </c>
      <c r="H51">
        <f t="shared" si="6"/>
        <v>2185.25</v>
      </c>
      <c r="J51">
        <f t="shared" si="7"/>
        <v>2091.4679878812144</v>
      </c>
      <c r="K51">
        <f t="shared" si="1"/>
        <v>2273.2188729498835</v>
      </c>
      <c r="L51">
        <f t="shared" si="2"/>
        <v>2310.0849711190554</v>
      </c>
      <c r="M51">
        <f t="shared" si="3"/>
        <v>2325.886806395496</v>
      </c>
    </row>
    <row r="52" spans="1:13" x14ac:dyDescent="0.55000000000000004">
      <c r="A52" s="4">
        <v>40238</v>
      </c>
      <c r="B52" s="5">
        <v>51</v>
      </c>
      <c r="C52" s="6">
        <v>2400</v>
      </c>
      <c r="D52" s="6">
        <v>2349</v>
      </c>
      <c r="F52">
        <f t="shared" si="4"/>
        <v>2343</v>
      </c>
      <c r="G52">
        <f t="shared" si="5"/>
        <v>2298.8333333333335</v>
      </c>
      <c r="H52">
        <f t="shared" si="6"/>
        <v>2215.3333333333335</v>
      </c>
      <c r="J52">
        <f t="shared" si="7"/>
        <v>2120.5211890930927</v>
      </c>
      <c r="K52">
        <f t="shared" si="1"/>
        <v>2305.8532110649185</v>
      </c>
      <c r="L52">
        <f t="shared" si="2"/>
        <v>2346.0424855595274</v>
      </c>
      <c r="M52">
        <f t="shared" si="3"/>
        <v>2365.1660419186487</v>
      </c>
    </row>
    <row r="53" spans="1:13" x14ac:dyDescent="0.55000000000000004">
      <c r="A53" s="4">
        <v>40269</v>
      </c>
      <c r="B53" s="5">
        <v>52</v>
      </c>
      <c r="C53" s="6">
        <v>2452</v>
      </c>
      <c r="D53" s="6">
        <v>2468</v>
      </c>
      <c r="F53">
        <f t="shared" si="4"/>
        <v>2373.3333333333335</v>
      </c>
      <c r="G53">
        <f t="shared" si="5"/>
        <v>2327.8333333333335</v>
      </c>
      <c r="H53">
        <f t="shared" si="6"/>
        <v>2244</v>
      </c>
      <c r="J53">
        <f t="shared" si="7"/>
        <v>2148.4690701837835</v>
      </c>
      <c r="K53">
        <f t="shared" si="1"/>
        <v>2334.0972477454429</v>
      </c>
      <c r="L53">
        <f t="shared" si="2"/>
        <v>2373.0212427797637</v>
      </c>
      <c r="M53">
        <f t="shared" si="3"/>
        <v>2389.5498125755948</v>
      </c>
    </row>
    <row r="54" spans="1:13" x14ac:dyDescent="0.55000000000000004">
      <c r="A54" s="4">
        <v>40299</v>
      </c>
      <c r="B54" s="5">
        <v>53</v>
      </c>
      <c r="C54" s="6">
        <v>2486</v>
      </c>
      <c r="D54" s="6">
        <v>2532</v>
      </c>
      <c r="F54">
        <f t="shared" si="4"/>
        <v>2411.3333333333335</v>
      </c>
      <c r="G54">
        <f t="shared" si="5"/>
        <v>2360.6666666666665</v>
      </c>
      <c r="H54">
        <f t="shared" si="6"/>
        <v>2273.75</v>
      </c>
      <c r="J54">
        <f t="shared" si="7"/>
        <v>2178.8221631654051</v>
      </c>
      <c r="K54">
        <f t="shared" si="1"/>
        <v>2369.46807342181</v>
      </c>
      <c r="L54">
        <f t="shared" si="2"/>
        <v>2412.5106213898816</v>
      </c>
      <c r="M54">
        <f t="shared" si="3"/>
        <v>2433.2649437726786</v>
      </c>
    </row>
    <row r="55" spans="1:13" x14ac:dyDescent="0.55000000000000004">
      <c r="A55" s="4">
        <v>40330</v>
      </c>
      <c r="B55" s="5">
        <v>54</v>
      </c>
      <c r="C55" s="6">
        <v>2522</v>
      </c>
      <c r="D55" s="6">
        <v>3127</v>
      </c>
      <c r="F55">
        <f t="shared" si="4"/>
        <v>2446</v>
      </c>
      <c r="G55">
        <f t="shared" si="5"/>
        <v>2394.5</v>
      </c>
      <c r="H55">
        <f t="shared" si="6"/>
        <v>2304.0833333333335</v>
      </c>
      <c r="J55">
        <f t="shared" si="7"/>
        <v>2209.5399468488645</v>
      </c>
      <c r="K55">
        <f t="shared" si="1"/>
        <v>2404.4276513952668</v>
      </c>
      <c r="L55">
        <f t="shared" si="2"/>
        <v>2449.2553106949408</v>
      </c>
      <c r="M55">
        <f t="shared" si="3"/>
        <v>2470.1794831318034</v>
      </c>
    </row>
    <row r="56" spans="1:13" x14ac:dyDescent="0.55000000000000004">
      <c r="A56" s="4">
        <v>40360</v>
      </c>
      <c r="B56" s="5">
        <v>55</v>
      </c>
      <c r="C56" s="6">
        <v>2547</v>
      </c>
      <c r="D56" s="6">
        <v>3288</v>
      </c>
      <c r="F56">
        <f t="shared" si="4"/>
        <v>2486.6666666666665</v>
      </c>
      <c r="G56">
        <f t="shared" si="5"/>
        <v>2430</v>
      </c>
      <c r="H56">
        <f t="shared" si="6"/>
        <v>2335.6666666666665</v>
      </c>
      <c r="J56">
        <f t="shared" si="7"/>
        <v>2240.785952163978</v>
      </c>
      <c r="K56">
        <f t="shared" si="1"/>
        <v>2439.6993559766865</v>
      </c>
      <c r="L56">
        <f t="shared" si="2"/>
        <v>2485.6276553474704</v>
      </c>
      <c r="M56">
        <f t="shared" si="3"/>
        <v>2506.4538449395409</v>
      </c>
    </row>
    <row r="57" spans="1:13" x14ac:dyDescent="0.55000000000000004">
      <c r="A57" s="4">
        <v>40391</v>
      </c>
      <c r="B57" s="5">
        <v>56</v>
      </c>
      <c r="C57" s="6">
        <v>2570</v>
      </c>
      <c r="D57" s="6">
        <v>3285</v>
      </c>
      <c r="F57">
        <f t="shared" si="4"/>
        <v>2518.3333333333335</v>
      </c>
      <c r="G57">
        <f t="shared" si="5"/>
        <v>2464.8333333333335</v>
      </c>
      <c r="H57">
        <f t="shared" si="6"/>
        <v>2367.25</v>
      </c>
      <c r="J57">
        <f t="shared" si="7"/>
        <v>2271.40735694758</v>
      </c>
      <c r="K57">
        <f t="shared" si="1"/>
        <v>2471.8895491836806</v>
      </c>
      <c r="L57">
        <f t="shared" si="2"/>
        <v>2516.3138276737354</v>
      </c>
      <c r="M57">
        <f t="shared" si="3"/>
        <v>2534.8361534818623</v>
      </c>
    </row>
    <row r="58" spans="1:13" x14ac:dyDescent="0.55000000000000004">
      <c r="A58" s="4">
        <v>40422</v>
      </c>
      <c r="B58" s="5">
        <v>57</v>
      </c>
      <c r="C58" s="6">
        <v>2611</v>
      </c>
      <c r="D58" s="6">
        <v>2485</v>
      </c>
      <c r="F58">
        <f t="shared" si="4"/>
        <v>2546.3333333333335</v>
      </c>
      <c r="G58">
        <f t="shared" si="5"/>
        <v>2496.1666666666665</v>
      </c>
      <c r="H58">
        <f t="shared" si="6"/>
        <v>2397.5</v>
      </c>
      <c r="J58">
        <f t="shared" si="7"/>
        <v>2301.266621252822</v>
      </c>
      <c r="K58">
        <f t="shared" si="1"/>
        <v>2501.3226844285764</v>
      </c>
      <c r="L58">
        <f t="shared" si="2"/>
        <v>2543.1569138368677</v>
      </c>
      <c r="M58">
        <f t="shared" si="3"/>
        <v>2559.4508460445586</v>
      </c>
    </row>
    <row r="59" spans="1:13" x14ac:dyDescent="0.55000000000000004">
      <c r="A59" s="4">
        <v>40452</v>
      </c>
      <c r="B59" s="5">
        <v>58</v>
      </c>
      <c r="C59" s="6">
        <v>2628</v>
      </c>
      <c r="D59" s="6">
        <v>2723</v>
      </c>
      <c r="F59">
        <f t="shared" si="4"/>
        <v>2576</v>
      </c>
      <c r="G59">
        <f t="shared" si="5"/>
        <v>2531.3333333333335</v>
      </c>
      <c r="H59">
        <f t="shared" si="6"/>
        <v>2429.5833333333335</v>
      </c>
      <c r="J59">
        <f t="shared" si="7"/>
        <v>2332.2399591275398</v>
      </c>
      <c r="K59">
        <f t="shared" si="1"/>
        <v>2534.2258791000031</v>
      </c>
      <c r="L59">
        <f t="shared" si="2"/>
        <v>2577.0784569184339</v>
      </c>
      <c r="M59">
        <f t="shared" si="3"/>
        <v>2595.5352538133675</v>
      </c>
    </row>
    <row r="60" spans="1:13" x14ac:dyDescent="0.55000000000000004">
      <c r="A60" s="4">
        <v>40483</v>
      </c>
      <c r="B60" s="5">
        <v>59</v>
      </c>
      <c r="C60" s="6">
        <v>2662</v>
      </c>
      <c r="D60" s="6">
        <v>1835</v>
      </c>
      <c r="F60">
        <f t="shared" si="4"/>
        <v>2603</v>
      </c>
      <c r="G60">
        <f t="shared" si="5"/>
        <v>2560.6666666666665</v>
      </c>
      <c r="H60">
        <f t="shared" si="6"/>
        <v>2460.6666666666665</v>
      </c>
      <c r="J60">
        <f t="shared" si="7"/>
        <v>2361.8159632147863</v>
      </c>
      <c r="K60">
        <f t="shared" si="1"/>
        <v>2562.358115370002</v>
      </c>
      <c r="L60">
        <f t="shared" si="2"/>
        <v>2602.5392284592172</v>
      </c>
      <c r="M60">
        <f t="shared" si="3"/>
        <v>2618.2605761440104</v>
      </c>
    </row>
    <row r="61" spans="1:13" x14ac:dyDescent="0.55000000000000004">
      <c r="A61" s="4">
        <v>40513</v>
      </c>
      <c r="B61" s="5">
        <v>60</v>
      </c>
      <c r="C61" s="6">
        <v>2696</v>
      </c>
      <c r="D61" s="6">
        <v>1894</v>
      </c>
      <c r="F61">
        <f t="shared" si="4"/>
        <v>2633.6666666666665</v>
      </c>
      <c r="G61">
        <f t="shared" si="5"/>
        <v>2590</v>
      </c>
      <c r="H61">
        <f t="shared" si="6"/>
        <v>2492.25</v>
      </c>
      <c r="J61">
        <f t="shared" si="7"/>
        <v>2391.8343668933076</v>
      </c>
      <c r="K61">
        <f t="shared" si="1"/>
        <v>2592.2506807590012</v>
      </c>
      <c r="L61">
        <f t="shared" si="2"/>
        <v>2632.2696142296086</v>
      </c>
      <c r="M61">
        <f t="shared" si="3"/>
        <v>2648.8781728432032</v>
      </c>
    </row>
  </sheetData>
  <mergeCells count="2">
    <mergeCell ref="O12:Y16"/>
    <mergeCell ref="O19:Y24"/>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9A936E-8BC4-4577-A0D4-C0D362CAF66A}">
  <dimension ref="A1:Q34"/>
  <sheetViews>
    <sheetView zoomScale="85" zoomScaleNormal="85" workbookViewId="0">
      <selection activeCell="S1" sqref="S1"/>
    </sheetView>
  </sheetViews>
  <sheetFormatPr defaultRowHeight="14.4" x14ac:dyDescent="0.55000000000000004"/>
  <cols>
    <col min="9" max="9" width="10.41796875" customWidth="1"/>
  </cols>
  <sheetData>
    <row r="1" spans="1:17" x14ac:dyDescent="0.55000000000000004">
      <c r="A1" t="s">
        <v>4</v>
      </c>
      <c r="B1" t="s">
        <v>27</v>
      </c>
      <c r="C1" t="s">
        <v>28</v>
      </c>
      <c r="D1" t="s">
        <v>29</v>
      </c>
      <c r="E1" t="s">
        <v>6</v>
      </c>
      <c r="F1" t="s">
        <v>7</v>
      </c>
      <c r="G1" t="s">
        <v>8</v>
      </c>
      <c r="H1" t="s">
        <v>9</v>
      </c>
      <c r="I1" t="s">
        <v>10</v>
      </c>
      <c r="J1" t="s">
        <v>5</v>
      </c>
      <c r="K1" t="s">
        <v>26</v>
      </c>
      <c r="N1" t="s">
        <v>11</v>
      </c>
      <c r="O1" t="s">
        <v>15</v>
      </c>
      <c r="P1" t="s">
        <v>16</v>
      </c>
      <c r="Q1" t="s">
        <v>17</v>
      </c>
    </row>
    <row r="2" spans="1:17" x14ac:dyDescent="0.55000000000000004">
      <c r="A2">
        <v>2005</v>
      </c>
      <c r="B2">
        <f t="shared" ref="B2:B34" si="0" xml:space="preserve"> IF(K2=2,1,0)</f>
        <v>0</v>
      </c>
      <c r="C2">
        <f t="shared" ref="C2:C34" si="1">IF(K2=3,1,0)</f>
        <v>0</v>
      </c>
      <c r="D2">
        <f t="shared" ref="D2:D34" si="2" xml:space="preserve"> IF(K2=4,1,0)</f>
        <v>0</v>
      </c>
      <c r="E2">
        <v>190.73333333333301</v>
      </c>
      <c r="F2">
        <v>12816.2</v>
      </c>
      <c r="G2">
        <v>9187.5333333333292</v>
      </c>
      <c r="H2">
        <v>5.3</v>
      </c>
      <c r="I2">
        <v>2.4966666666666599</v>
      </c>
      <c r="J2">
        <v>509901</v>
      </c>
      <c r="K2">
        <v>1</v>
      </c>
    </row>
    <row r="3" spans="1:17" x14ac:dyDescent="0.55000000000000004">
      <c r="A3">
        <v>2005.25</v>
      </c>
      <c r="B3">
        <f t="shared" si="0"/>
        <v>1</v>
      </c>
      <c r="C3">
        <f t="shared" si="1"/>
        <v>0</v>
      </c>
      <c r="D3">
        <f t="shared" si="2"/>
        <v>0</v>
      </c>
      <c r="E3">
        <v>191.933333333333</v>
      </c>
      <c r="F3">
        <v>12975.7</v>
      </c>
      <c r="G3">
        <v>9321.8333333333303</v>
      </c>
      <c r="H3">
        <v>5.0999999999999996</v>
      </c>
      <c r="I3">
        <v>2.9733333333333301</v>
      </c>
      <c r="J3">
        <v>526701</v>
      </c>
      <c r="K3">
        <v>2</v>
      </c>
      <c r="O3">
        <f xml:space="preserve"> J2</f>
        <v>509901</v>
      </c>
      <c r="P3">
        <f xml:space="preserve"> J2</f>
        <v>509901</v>
      </c>
      <c r="Q3">
        <f xml:space="preserve"> J2</f>
        <v>509901</v>
      </c>
    </row>
    <row r="4" spans="1:17" x14ac:dyDescent="0.55000000000000004">
      <c r="A4">
        <v>2005.5</v>
      </c>
      <c r="B4">
        <f t="shared" si="0"/>
        <v>0</v>
      </c>
      <c r="C4">
        <f t="shared" si="1"/>
        <v>1</v>
      </c>
      <c r="D4">
        <f t="shared" si="2"/>
        <v>0</v>
      </c>
      <c r="E4">
        <v>194.5</v>
      </c>
      <c r="F4">
        <v>13206.5</v>
      </c>
      <c r="G4">
        <v>9472.4333333333307</v>
      </c>
      <c r="H4">
        <v>4.9666666666666597</v>
      </c>
      <c r="I4">
        <v>3.46</v>
      </c>
      <c r="J4">
        <v>500105</v>
      </c>
      <c r="K4">
        <v>3</v>
      </c>
      <c r="O4">
        <f t="shared" ref="O4:O34" si="3" xml:space="preserve"> 0.3*J3 + (1-0.3)*O3</f>
        <v>514940.99999999994</v>
      </c>
      <c r="P4">
        <f t="shared" ref="P4:P34" si="4" xml:space="preserve"> 0.5*J3 + (1-0.5)*P3</f>
        <v>518301</v>
      </c>
      <c r="Q4">
        <f t="shared" ref="Q4:Q34" si="5" xml:space="preserve"> 0.7*J3 + (1-0.7)*Q3</f>
        <v>521661</v>
      </c>
    </row>
    <row r="5" spans="1:17" x14ac:dyDescent="0.55000000000000004">
      <c r="A5">
        <v>2005.75</v>
      </c>
      <c r="B5">
        <f t="shared" si="0"/>
        <v>0</v>
      </c>
      <c r="C5">
        <f t="shared" si="1"/>
        <v>0</v>
      </c>
      <c r="D5">
        <f t="shared" si="2"/>
        <v>1</v>
      </c>
      <c r="E5">
        <v>196.86666666666699</v>
      </c>
      <c r="F5">
        <v>13383.3</v>
      </c>
      <c r="G5">
        <v>9625.2999999999993</v>
      </c>
      <c r="H5">
        <v>4.9666666666666597</v>
      </c>
      <c r="I5">
        <v>4.0266666666666602</v>
      </c>
      <c r="J5">
        <v>858446</v>
      </c>
      <c r="K5">
        <v>4</v>
      </c>
      <c r="N5">
        <f t="shared" ref="N5:N34" si="6" xml:space="preserve"> AVERAGE(J2:J4)</f>
        <v>512235.66666666669</v>
      </c>
      <c r="O5">
        <f t="shared" si="3"/>
        <v>510490.19999999995</v>
      </c>
      <c r="P5">
        <f t="shared" si="4"/>
        <v>509203</v>
      </c>
      <c r="Q5">
        <f t="shared" si="5"/>
        <v>506571.80000000005</v>
      </c>
    </row>
    <row r="6" spans="1:17" x14ac:dyDescent="0.55000000000000004">
      <c r="A6">
        <v>2006</v>
      </c>
      <c r="B6">
        <f t="shared" si="0"/>
        <v>0</v>
      </c>
      <c r="C6">
        <f t="shared" si="1"/>
        <v>0</v>
      </c>
      <c r="D6">
        <f t="shared" si="2"/>
        <v>0</v>
      </c>
      <c r="E6">
        <v>197.86666666666699</v>
      </c>
      <c r="F6">
        <v>13649.8</v>
      </c>
      <c r="G6">
        <v>9890.7000000000007</v>
      </c>
      <c r="H6">
        <v>4.7333333333333298</v>
      </c>
      <c r="I6">
        <v>4.4800000000000004</v>
      </c>
      <c r="J6">
        <v>539241</v>
      </c>
      <c r="K6">
        <v>1</v>
      </c>
      <c r="N6">
        <f t="shared" si="6"/>
        <v>628417.33333333337</v>
      </c>
      <c r="O6">
        <f t="shared" si="3"/>
        <v>614876.93999999994</v>
      </c>
      <c r="P6">
        <f t="shared" si="4"/>
        <v>683824.5</v>
      </c>
      <c r="Q6">
        <f t="shared" si="5"/>
        <v>752883.74</v>
      </c>
    </row>
    <row r="7" spans="1:17" x14ac:dyDescent="0.55000000000000004">
      <c r="A7">
        <v>2006.25</v>
      </c>
      <c r="B7">
        <f t="shared" si="0"/>
        <v>1</v>
      </c>
      <c r="C7">
        <f t="shared" si="1"/>
        <v>0</v>
      </c>
      <c r="D7">
        <f t="shared" si="2"/>
        <v>0</v>
      </c>
      <c r="E7">
        <v>198.933333333333</v>
      </c>
      <c r="F7">
        <v>13802.9</v>
      </c>
      <c r="G7">
        <v>9981.9666666666708</v>
      </c>
      <c r="H7">
        <v>4.6333333333333302</v>
      </c>
      <c r="I7">
        <v>4.9566666666666599</v>
      </c>
      <c r="J7">
        <v>574940</v>
      </c>
      <c r="K7">
        <v>2</v>
      </c>
      <c r="N7">
        <f t="shared" si="6"/>
        <v>632597.33333333337</v>
      </c>
      <c r="O7">
        <f t="shared" si="3"/>
        <v>592186.15799999994</v>
      </c>
      <c r="P7">
        <f t="shared" si="4"/>
        <v>611532.75</v>
      </c>
      <c r="Q7">
        <f t="shared" si="5"/>
        <v>603333.82199999993</v>
      </c>
    </row>
    <row r="8" spans="1:17" x14ac:dyDescent="0.55000000000000004">
      <c r="A8">
        <v>2006.5</v>
      </c>
      <c r="B8">
        <f t="shared" si="0"/>
        <v>0</v>
      </c>
      <c r="C8">
        <f t="shared" si="1"/>
        <v>1</v>
      </c>
      <c r="D8">
        <f t="shared" si="2"/>
        <v>0</v>
      </c>
      <c r="E8">
        <v>202.3</v>
      </c>
      <c r="F8">
        <v>13910.5</v>
      </c>
      <c r="G8">
        <v>10082</v>
      </c>
      <c r="H8">
        <v>4.6333333333333302</v>
      </c>
      <c r="I8">
        <v>5.2233333333333301</v>
      </c>
      <c r="J8">
        <v>547786</v>
      </c>
      <c r="K8">
        <v>3</v>
      </c>
      <c r="N8">
        <f t="shared" si="6"/>
        <v>657542.33333333337</v>
      </c>
      <c r="O8">
        <f t="shared" si="3"/>
        <v>587012.31059999997</v>
      </c>
      <c r="P8">
        <f t="shared" si="4"/>
        <v>593236.375</v>
      </c>
      <c r="Q8">
        <f t="shared" si="5"/>
        <v>583458.14659999998</v>
      </c>
    </row>
    <row r="9" spans="1:17" x14ac:dyDescent="0.55000000000000004">
      <c r="A9">
        <v>2006.75</v>
      </c>
      <c r="B9">
        <f t="shared" si="0"/>
        <v>0</v>
      </c>
      <c r="C9">
        <f t="shared" si="1"/>
        <v>0</v>
      </c>
      <c r="D9">
        <f t="shared" si="2"/>
        <v>1</v>
      </c>
      <c r="E9">
        <v>203.433333333333</v>
      </c>
      <c r="F9">
        <v>14068.4</v>
      </c>
      <c r="G9">
        <v>10196.266666666699</v>
      </c>
      <c r="H9">
        <v>4.43333333333333</v>
      </c>
      <c r="I9">
        <v>5.2133333333333303</v>
      </c>
      <c r="J9">
        <v>986354</v>
      </c>
      <c r="K9">
        <v>4</v>
      </c>
      <c r="N9">
        <f t="shared" si="6"/>
        <v>553989</v>
      </c>
      <c r="O9">
        <f t="shared" si="3"/>
        <v>575244.41741999995</v>
      </c>
      <c r="P9">
        <f t="shared" si="4"/>
        <v>570511.1875</v>
      </c>
      <c r="Q9">
        <f t="shared" si="5"/>
        <v>558487.64397999994</v>
      </c>
    </row>
    <row r="10" spans="1:17" x14ac:dyDescent="0.55000000000000004">
      <c r="A10">
        <v>2007</v>
      </c>
      <c r="B10">
        <f t="shared" si="0"/>
        <v>0</v>
      </c>
      <c r="C10">
        <f t="shared" si="1"/>
        <v>0</v>
      </c>
      <c r="D10">
        <f t="shared" si="2"/>
        <v>0</v>
      </c>
      <c r="E10">
        <v>201.7</v>
      </c>
      <c r="F10">
        <v>14235</v>
      </c>
      <c r="G10">
        <v>10358.833333333299</v>
      </c>
      <c r="H10">
        <v>4.5</v>
      </c>
      <c r="I10">
        <v>5.2233333333333301</v>
      </c>
      <c r="J10">
        <v>595729</v>
      </c>
      <c r="K10">
        <v>1</v>
      </c>
      <c r="N10">
        <f t="shared" si="6"/>
        <v>703026.66666666663</v>
      </c>
      <c r="O10">
        <f t="shared" si="3"/>
        <v>698577.29219399998</v>
      </c>
      <c r="P10">
        <f t="shared" si="4"/>
        <v>778432.59375</v>
      </c>
      <c r="Q10">
        <f t="shared" si="5"/>
        <v>857994.09319399996</v>
      </c>
    </row>
    <row r="11" spans="1:17" x14ac:dyDescent="0.55000000000000004">
      <c r="A11">
        <v>2007.25</v>
      </c>
      <c r="B11">
        <f t="shared" si="0"/>
        <v>1</v>
      </c>
      <c r="C11">
        <f t="shared" si="1"/>
        <v>0</v>
      </c>
      <c r="D11">
        <f t="shared" si="2"/>
        <v>0</v>
      </c>
      <c r="E11">
        <v>203.755666666667</v>
      </c>
      <c r="F11">
        <v>14424.5</v>
      </c>
      <c r="G11">
        <v>10461.6</v>
      </c>
      <c r="H11">
        <v>4.5</v>
      </c>
      <c r="I11">
        <v>5.23</v>
      </c>
      <c r="J11">
        <v>662562</v>
      </c>
      <c r="K11">
        <v>2</v>
      </c>
      <c r="N11">
        <f t="shared" si="6"/>
        <v>709956.33333333337</v>
      </c>
      <c r="O11">
        <f t="shared" si="3"/>
        <v>667722.80453579989</v>
      </c>
      <c r="P11">
        <f t="shared" si="4"/>
        <v>687080.796875</v>
      </c>
      <c r="Q11">
        <f t="shared" si="5"/>
        <v>674408.52795820008</v>
      </c>
    </row>
    <row r="12" spans="1:17" x14ac:dyDescent="0.55000000000000004">
      <c r="A12">
        <v>2007.5</v>
      </c>
      <c r="B12">
        <f t="shared" si="0"/>
        <v>0</v>
      </c>
      <c r="C12">
        <f t="shared" si="1"/>
        <v>1</v>
      </c>
      <c r="D12">
        <f t="shared" si="2"/>
        <v>0</v>
      </c>
      <c r="E12">
        <v>207.66233333333301</v>
      </c>
      <c r="F12">
        <v>14571.9</v>
      </c>
      <c r="G12">
        <v>10548.0666666667</v>
      </c>
      <c r="H12">
        <v>4.6666666666666599</v>
      </c>
      <c r="I12">
        <v>5.1366666666666596</v>
      </c>
      <c r="J12">
        <v>627323</v>
      </c>
      <c r="K12">
        <v>3</v>
      </c>
      <c r="N12">
        <f t="shared" si="6"/>
        <v>748215</v>
      </c>
      <c r="O12">
        <f t="shared" si="3"/>
        <v>666174.56317505985</v>
      </c>
      <c r="P12">
        <f t="shared" si="4"/>
        <v>674821.3984375</v>
      </c>
      <c r="Q12">
        <f t="shared" si="5"/>
        <v>666115.95838745998</v>
      </c>
    </row>
    <row r="13" spans="1:17" x14ac:dyDescent="0.55000000000000004">
      <c r="A13">
        <v>2007.75</v>
      </c>
      <c r="B13">
        <f t="shared" si="0"/>
        <v>0</v>
      </c>
      <c r="C13">
        <f t="shared" si="1"/>
        <v>0</v>
      </c>
      <c r="D13">
        <f t="shared" si="2"/>
        <v>1</v>
      </c>
      <c r="E13">
        <v>208.23533333333299</v>
      </c>
      <c r="F13">
        <v>14690</v>
      </c>
      <c r="G13">
        <v>10662.9333333333</v>
      </c>
      <c r="H13">
        <v>4.8</v>
      </c>
      <c r="I13">
        <v>4.4766666666666604</v>
      </c>
      <c r="J13">
        <v>1053157</v>
      </c>
      <c r="K13">
        <v>4</v>
      </c>
      <c r="N13">
        <f t="shared" si="6"/>
        <v>628538</v>
      </c>
      <c r="O13">
        <f t="shared" si="3"/>
        <v>654519.0942225419</v>
      </c>
      <c r="P13">
        <f t="shared" si="4"/>
        <v>651072.19921875</v>
      </c>
      <c r="Q13">
        <f t="shared" si="5"/>
        <v>638960.88751623803</v>
      </c>
    </row>
    <row r="14" spans="1:17" x14ac:dyDescent="0.55000000000000004">
      <c r="A14">
        <v>2008</v>
      </c>
      <c r="B14">
        <f t="shared" si="0"/>
        <v>0</v>
      </c>
      <c r="C14">
        <f t="shared" si="1"/>
        <v>0</v>
      </c>
      <c r="D14">
        <f t="shared" si="2"/>
        <v>0</v>
      </c>
      <c r="E14">
        <v>209.71633333333301</v>
      </c>
      <c r="F14">
        <v>14672.9</v>
      </c>
      <c r="G14">
        <v>10832.3666666667</v>
      </c>
      <c r="H14">
        <v>5</v>
      </c>
      <c r="I14">
        <v>2.9566666666666599</v>
      </c>
      <c r="J14">
        <v>665480</v>
      </c>
      <c r="K14">
        <v>1</v>
      </c>
      <c r="N14">
        <f t="shared" si="6"/>
        <v>781014</v>
      </c>
      <c r="O14">
        <f t="shared" si="3"/>
        <v>774110.46595577931</v>
      </c>
      <c r="P14">
        <f t="shared" si="4"/>
        <v>852114.599609375</v>
      </c>
      <c r="Q14">
        <f t="shared" si="5"/>
        <v>928898.16625487129</v>
      </c>
    </row>
    <row r="15" spans="1:17" x14ac:dyDescent="0.55000000000000004">
      <c r="A15">
        <v>2008.25</v>
      </c>
      <c r="B15">
        <f t="shared" si="0"/>
        <v>1</v>
      </c>
      <c r="C15">
        <f t="shared" si="1"/>
        <v>0</v>
      </c>
      <c r="D15">
        <f t="shared" si="2"/>
        <v>0</v>
      </c>
      <c r="E15">
        <v>212.100333333333</v>
      </c>
      <c r="F15">
        <v>14817.1</v>
      </c>
      <c r="G15">
        <v>11175.4666666667</v>
      </c>
      <c r="H15">
        <v>5.3333333333333304</v>
      </c>
      <c r="I15">
        <v>2.07666666666666</v>
      </c>
      <c r="J15">
        <v>729634</v>
      </c>
      <c r="K15">
        <v>2</v>
      </c>
      <c r="N15">
        <f t="shared" si="6"/>
        <v>781986.66666666663</v>
      </c>
      <c r="O15">
        <f t="shared" si="3"/>
        <v>741521.32616904553</v>
      </c>
      <c r="P15">
        <f t="shared" si="4"/>
        <v>758797.2998046875</v>
      </c>
      <c r="Q15">
        <f t="shared" si="5"/>
        <v>744505.44987646141</v>
      </c>
    </row>
    <row r="16" spans="1:17" x14ac:dyDescent="0.55000000000000004">
      <c r="A16">
        <v>2008.5</v>
      </c>
      <c r="B16">
        <f t="shared" si="0"/>
        <v>0</v>
      </c>
      <c r="C16">
        <f t="shared" si="1"/>
        <v>1</v>
      </c>
      <c r="D16">
        <f t="shared" si="2"/>
        <v>0</v>
      </c>
      <c r="E16">
        <v>216.756666666667</v>
      </c>
      <c r="F16">
        <v>14844.3</v>
      </c>
      <c r="G16">
        <v>11031.766666666699</v>
      </c>
      <c r="H16">
        <v>6</v>
      </c>
      <c r="I16">
        <v>2.0733333333333301</v>
      </c>
      <c r="J16">
        <v>616152</v>
      </c>
      <c r="K16">
        <v>3</v>
      </c>
      <c r="N16">
        <f t="shared" si="6"/>
        <v>816090.33333333337</v>
      </c>
      <c r="O16">
        <f t="shared" si="3"/>
        <v>737955.12831833179</v>
      </c>
      <c r="P16">
        <f t="shared" si="4"/>
        <v>744215.64990234375</v>
      </c>
      <c r="Q16">
        <f t="shared" si="5"/>
        <v>734095.43496293842</v>
      </c>
    </row>
    <row r="17" spans="1:17" x14ac:dyDescent="0.55000000000000004">
      <c r="A17">
        <v>2008.75</v>
      </c>
      <c r="B17">
        <f t="shared" si="0"/>
        <v>0</v>
      </c>
      <c r="C17">
        <f t="shared" si="1"/>
        <v>0</v>
      </c>
      <c r="D17">
        <f t="shared" si="2"/>
        <v>1</v>
      </c>
      <c r="E17">
        <v>219.27766666666699</v>
      </c>
      <c r="F17">
        <v>14546.7</v>
      </c>
      <c r="G17">
        <v>10941.833333333299</v>
      </c>
      <c r="H17">
        <v>6.86666666666666</v>
      </c>
      <c r="I17">
        <v>0.80333333333333301</v>
      </c>
      <c r="J17">
        <v>837593</v>
      </c>
      <c r="K17">
        <v>4</v>
      </c>
      <c r="N17">
        <f t="shared" si="6"/>
        <v>670422</v>
      </c>
      <c r="O17">
        <f t="shared" si="3"/>
        <v>701414.18982283224</v>
      </c>
      <c r="P17">
        <f t="shared" si="4"/>
        <v>680183.82495117188</v>
      </c>
      <c r="Q17">
        <f t="shared" si="5"/>
        <v>651535.03048888152</v>
      </c>
    </row>
    <row r="18" spans="1:17" x14ac:dyDescent="0.55000000000000004">
      <c r="A18">
        <v>2009</v>
      </c>
      <c r="B18">
        <f t="shared" si="0"/>
        <v>0</v>
      </c>
      <c r="C18">
        <f t="shared" si="1"/>
        <v>0</v>
      </c>
      <c r="D18">
        <f t="shared" si="2"/>
        <v>0</v>
      </c>
      <c r="E18">
        <v>213.07533333333299</v>
      </c>
      <c r="F18">
        <v>14381.2</v>
      </c>
      <c r="G18">
        <v>10843.0666666667</v>
      </c>
      <c r="H18">
        <v>8.2666666666666604</v>
      </c>
      <c r="I18">
        <v>0.21666666666666601</v>
      </c>
      <c r="J18">
        <v>517615</v>
      </c>
      <c r="K18">
        <v>1</v>
      </c>
      <c r="N18">
        <f t="shared" si="6"/>
        <v>727793</v>
      </c>
      <c r="O18">
        <f t="shared" si="3"/>
        <v>742267.83287598251</v>
      </c>
      <c r="P18">
        <f t="shared" si="4"/>
        <v>758888.41247558594</v>
      </c>
      <c r="Q18">
        <f t="shared" si="5"/>
        <v>781775.6091466645</v>
      </c>
    </row>
    <row r="19" spans="1:17" x14ac:dyDescent="0.55000000000000004">
      <c r="A19">
        <v>2009.25</v>
      </c>
      <c r="B19">
        <f t="shared" si="0"/>
        <v>1</v>
      </c>
      <c r="C19">
        <f t="shared" si="1"/>
        <v>0</v>
      </c>
      <c r="D19">
        <f t="shared" si="2"/>
        <v>0</v>
      </c>
      <c r="E19">
        <v>212.01499999999999</v>
      </c>
      <c r="F19">
        <v>14342.1</v>
      </c>
      <c r="G19">
        <v>10973.4666666667</v>
      </c>
      <c r="H19">
        <v>9.2999999999999901</v>
      </c>
      <c r="I19">
        <v>0.206666666666666</v>
      </c>
      <c r="J19">
        <v>612493</v>
      </c>
      <c r="K19">
        <v>2</v>
      </c>
      <c r="N19">
        <f t="shared" si="6"/>
        <v>657120</v>
      </c>
      <c r="O19">
        <f t="shared" si="3"/>
        <v>674871.98301318777</v>
      </c>
      <c r="P19">
        <f t="shared" si="4"/>
        <v>638251.70623779297</v>
      </c>
      <c r="Q19">
        <f t="shared" si="5"/>
        <v>596863.18274399941</v>
      </c>
    </row>
    <row r="20" spans="1:17" x14ac:dyDescent="0.55000000000000004">
      <c r="A20">
        <v>2009.5</v>
      </c>
      <c r="B20">
        <f t="shared" si="0"/>
        <v>0</v>
      </c>
      <c r="C20">
        <f t="shared" si="1"/>
        <v>1</v>
      </c>
      <c r="D20">
        <f t="shared" si="2"/>
        <v>0</v>
      </c>
      <c r="E20">
        <v>214.26300000000001</v>
      </c>
      <c r="F20">
        <v>14384.4</v>
      </c>
      <c r="G20">
        <v>10930.233333333301</v>
      </c>
      <c r="H20">
        <v>9.6333333333333293</v>
      </c>
      <c r="I20">
        <v>0.163333333333333</v>
      </c>
      <c r="J20">
        <v>598212</v>
      </c>
      <c r="K20">
        <v>3</v>
      </c>
      <c r="N20">
        <f t="shared" si="6"/>
        <v>655900.33333333337</v>
      </c>
      <c r="O20">
        <f t="shared" si="3"/>
        <v>656158.28810923139</v>
      </c>
      <c r="P20">
        <f t="shared" si="4"/>
        <v>625372.35311889648</v>
      </c>
      <c r="Q20">
        <f t="shared" si="5"/>
        <v>607804.05482319987</v>
      </c>
    </row>
    <row r="21" spans="1:17" x14ac:dyDescent="0.55000000000000004">
      <c r="A21">
        <v>2009.75</v>
      </c>
      <c r="B21">
        <f t="shared" si="0"/>
        <v>0</v>
      </c>
      <c r="C21">
        <f t="shared" si="1"/>
        <v>0</v>
      </c>
      <c r="D21">
        <f t="shared" si="2"/>
        <v>1</v>
      </c>
      <c r="E21">
        <v>215.71799999999999</v>
      </c>
      <c r="F21">
        <v>14564.1</v>
      </c>
      <c r="G21">
        <v>11001.833333333299</v>
      </c>
      <c r="H21">
        <v>9.93333333333333</v>
      </c>
      <c r="I21">
        <v>0.13</v>
      </c>
      <c r="J21">
        <v>981384</v>
      </c>
      <c r="K21">
        <v>4</v>
      </c>
      <c r="N21">
        <f t="shared" si="6"/>
        <v>576106.66666666663</v>
      </c>
      <c r="O21">
        <f t="shared" si="3"/>
        <v>638774.40167646192</v>
      </c>
      <c r="P21">
        <f t="shared" si="4"/>
        <v>611792.17655944824</v>
      </c>
      <c r="Q21">
        <f t="shared" si="5"/>
        <v>601089.61644696002</v>
      </c>
    </row>
    <row r="22" spans="1:17" x14ac:dyDescent="0.55000000000000004">
      <c r="A22">
        <v>2010</v>
      </c>
      <c r="B22">
        <f t="shared" si="0"/>
        <v>0</v>
      </c>
      <c r="C22">
        <f t="shared" si="1"/>
        <v>0</v>
      </c>
      <c r="D22">
        <f t="shared" si="2"/>
        <v>0</v>
      </c>
      <c r="E22">
        <v>216.15199999999999</v>
      </c>
      <c r="F22">
        <v>14672.5</v>
      </c>
      <c r="G22">
        <v>11048.7</v>
      </c>
      <c r="H22">
        <v>9.7999999999999901</v>
      </c>
      <c r="I22">
        <v>0.13666666666666599</v>
      </c>
      <c r="J22">
        <v>633586</v>
      </c>
      <c r="K22">
        <v>1</v>
      </c>
      <c r="N22">
        <f t="shared" si="6"/>
        <v>730696.33333333337</v>
      </c>
      <c r="O22">
        <f t="shared" si="3"/>
        <v>741557.28117352328</v>
      </c>
      <c r="P22">
        <f t="shared" si="4"/>
        <v>796588.08827972412</v>
      </c>
      <c r="Q22">
        <f t="shared" si="5"/>
        <v>867295.68493408803</v>
      </c>
    </row>
    <row r="23" spans="1:17" x14ac:dyDescent="0.55000000000000004">
      <c r="A23">
        <v>2010.25</v>
      </c>
      <c r="B23">
        <f t="shared" si="0"/>
        <v>1</v>
      </c>
      <c r="C23">
        <f t="shared" si="1"/>
        <v>0</v>
      </c>
      <c r="D23">
        <f t="shared" si="2"/>
        <v>0</v>
      </c>
      <c r="E23">
        <v>217.01966666666701</v>
      </c>
      <c r="F23">
        <v>14879.2</v>
      </c>
      <c r="G23">
        <v>11206.4</v>
      </c>
      <c r="H23">
        <v>9.6333333333333293</v>
      </c>
      <c r="I23">
        <v>0.19666666666666599</v>
      </c>
      <c r="J23">
        <v>668760</v>
      </c>
      <c r="K23">
        <v>2</v>
      </c>
      <c r="N23">
        <f t="shared" si="6"/>
        <v>737727.33333333337</v>
      </c>
      <c r="O23">
        <f t="shared" si="3"/>
        <v>709165.89682146627</v>
      </c>
      <c r="P23">
        <f t="shared" si="4"/>
        <v>715087.04413986206</v>
      </c>
      <c r="Q23">
        <f t="shared" si="5"/>
        <v>703698.90548022639</v>
      </c>
    </row>
    <row r="24" spans="1:17" x14ac:dyDescent="0.55000000000000004">
      <c r="A24">
        <v>2010.5</v>
      </c>
      <c r="B24">
        <f t="shared" si="0"/>
        <v>0</v>
      </c>
      <c r="C24">
        <f t="shared" si="1"/>
        <v>1</v>
      </c>
      <c r="D24">
        <f t="shared" si="2"/>
        <v>0</v>
      </c>
      <c r="E24">
        <v>218.05066666666701</v>
      </c>
      <c r="F24">
        <v>15049.8</v>
      </c>
      <c r="G24">
        <v>11292.6333333333</v>
      </c>
      <c r="H24">
        <v>9.5</v>
      </c>
      <c r="I24">
        <v>0.20333333333333301</v>
      </c>
      <c r="J24">
        <v>681729</v>
      </c>
      <c r="K24">
        <v>3</v>
      </c>
      <c r="N24">
        <f t="shared" si="6"/>
        <v>761243.33333333337</v>
      </c>
      <c r="O24">
        <f t="shared" si="3"/>
        <v>697044.12777502637</v>
      </c>
      <c r="P24">
        <f t="shared" si="4"/>
        <v>691923.52206993103</v>
      </c>
      <c r="Q24">
        <f t="shared" si="5"/>
        <v>679241.67164406786</v>
      </c>
    </row>
    <row r="25" spans="1:17" x14ac:dyDescent="0.55000000000000004">
      <c r="A25">
        <v>2010.75</v>
      </c>
      <c r="B25">
        <f t="shared" si="0"/>
        <v>0</v>
      </c>
      <c r="C25">
        <f t="shared" si="1"/>
        <v>0</v>
      </c>
      <c r="D25">
        <f t="shared" si="2"/>
        <v>1</v>
      </c>
      <c r="E25">
        <v>218.25399999999999</v>
      </c>
      <c r="F25">
        <v>15231.7</v>
      </c>
      <c r="G25">
        <v>11427.1333333333</v>
      </c>
      <c r="H25">
        <v>9.5666666666666593</v>
      </c>
      <c r="I25">
        <v>0.2</v>
      </c>
      <c r="J25">
        <v>1101215</v>
      </c>
      <c r="K25">
        <v>4</v>
      </c>
      <c r="N25">
        <f t="shared" si="6"/>
        <v>661358.33333333337</v>
      </c>
      <c r="O25">
        <f t="shared" si="3"/>
        <v>692449.58944251842</v>
      </c>
      <c r="P25">
        <f t="shared" si="4"/>
        <v>686826.26103496552</v>
      </c>
      <c r="Q25">
        <f t="shared" si="5"/>
        <v>680982.80149322038</v>
      </c>
    </row>
    <row r="26" spans="1:17" x14ac:dyDescent="0.55000000000000004">
      <c r="A26">
        <v>2011</v>
      </c>
      <c r="B26">
        <f t="shared" si="0"/>
        <v>0</v>
      </c>
      <c r="C26">
        <f t="shared" si="1"/>
        <v>0</v>
      </c>
      <c r="D26">
        <f t="shared" si="2"/>
        <v>0</v>
      </c>
      <c r="E26">
        <v>218.89766666666699</v>
      </c>
      <c r="F26">
        <v>15242.9</v>
      </c>
      <c r="G26">
        <v>11653.9333333333</v>
      </c>
      <c r="H26">
        <v>9.0333333333333297</v>
      </c>
      <c r="I26">
        <v>0.18333333333333299</v>
      </c>
      <c r="J26">
        <v>761018</v>
      </c>
      <c r="K26">
        <v>1</v>
      </c>
      <c r="N26">
        <f t="shared" si="6"/>
        <v>817234.66666666663</v>
      </c>
      <c r="O26">
        <f t="shared" si="3"/>
        <v>815079.21260976279</v>
      </c>
      <c r="P26">
        <f t="shared" si="4"/>
        <v>894020.63051748276</v>
      </c>
      <c r="Q26">
        <f t="shared" si="5"/>
        <v>975145.34044796613</v>
      </c>
    </row>
    <row r="27" spans="1:17" x14ac:dyDescent="0.55000000000000004">
      <c r="A27">
        <v>2011.25</v>
      </c>
      <c r="B27">
        <f t="shared" si="0"/>
        <v>1</v>
      </c>
      <c r="C27">
        <f t="shared" si="1"/>
        <v>0</v>
      </c>
      <c r="D27">
        <f t="shared" si="2"/>
        <v>0</v>
      </c>
      <c r="E27">
        <v>221.666333333333</v>
      </c>
      <c r="F27">
        <v>15461.9</v>
      </c>
      <c r="G27">
        <v>11748.6</v>
      </c>
      <c r="H27">
        <v>9.0666666666666593</v>
      </c>
      <c r="I27">
        <v>0.12</v>
      </c>
      <c r="J27">
        <v>872712</v>
      </c>
      <c r="K27">
        <v>2</v>
      </c>
      <c r="N27">
        <f t="shared" si="6"/>
        <v>847987.33333333337</v>
      </c>
      <c r="O27">
        <f t="shared" si="3"/>
        <v>798860.84882683388</v>
      </c>
      <c r="P27">
        <f t="shared" si="4"/>
        <v>827519.31525874138</v>
      </c>
      <c r="Q27">
        <f t="shared" si="5"/>
        <v>825256.2021343899</v>
      </c>
    </row>
    <row r="28" spans="1:17" x14ac:dyDescent="0.55000000000000004">
      <c r="A28">
        <v>2011.5</v>
      </c>
      <c r="B28">
        <f t="shared" si="0"/>
        <v>0</v>
      </c>
      <c r="C28">
        <f t="shared" si="1"/>
        <v>1</v>
      </c>
      <c r="D28">
        <f t="shared" si="2"/>
        <v>0</v>
      </c>
      <c r="E28">
        <v>225.530666666667</v>
      </c>
      <c r="F28">
        <v>15611.8</v>
      </c>
      <c r="G28">
        <v>11862.0333333333</v>
      </c>
      <c r="H28">
        <v>9</v>
      </c>
      <c r="I28">
        <v>9.3333333333333296E-2</v>
      </c>
      <c r="J28">
        <v>821767</v>
      </c>
      <c r="K28">
        <v>3</v>
      </c>
      <c r="N28">
        <f t="shared" si="6"/>
        <v>911648.33333333337</v>
      </c>
      <c r="O28">
        <f t="shared" si="3"/>
        <v>821016.19417878368</v>
      </c>
      <c r="P28">
        <f t="shared" si="4"/>
        <v>850115.65762937069</v>
      </c>
      <c r="Q28">
        <f t="shared" si="5"/>
        <v>858475.26064031688</v>
      </c>
    </row>
    <row r="29" spans="1:17" x14ac:dyDescent="0.55000000000000004">
      <c r="A29">
        <v>2011.75</v>
      </c>
      <c r="B29">
        <f t="shared" si="0"/>
        <v>0</v>
      </c>
      <c r="C29">
        <f t="shared" si="1"/>
        <v>0</v>
      </c>
      <c r="D29">
        <f t="shared" si="2"/>
        <v>1</v>
      </c>
      <c r="E29">
        <v>226.452</v>
      </c>
      <c r="F29">
        <v>15818.7</v>
      </c>
      <c r="G29">
        <v>11884.833333333299</v>
      </c>
      <c r="H29">
        <v>8.6333333333333293</v>
      </c>
      <c r="I29">
        <v>9.6666666666666706E-2</v>
      </c>
      <c r="J29">
        <v>1187440</v>
      </c>
      <c r="K29">
        <v>4</v>
      </c>
      <c r="N29">
        <f t="shared" si="6"/>
        <v>818499</v>
      </c>
      <c r="O29">
        <f t="shared" si="3"/>
        <v>821241.43592514854</v>
      </c>
      <c r="P29">
        <f t="shared" si="4"/>
        <v>835941.32881468534</v>
      </c>
      <c r="Q29">
        <f t="shared" si="5"/>
        <v>832779.47819209495</v>
      </c>
    </row>
    <row r="30" spans="1:17" x14ac:dyDescent="0.55000000000000004">
      <c r="A30">
        <v>2012</v>
      </c>
      <c r="B30">
        <f t="shared" si="0"/>
        <v>0</v>
      </c>
      <c r="C30">
        <f t="shared" si="1"/>
        <v>0</v>
      </c>
      <c r="D30">
        <f t="shared" si="2"/>
        <v>0</v>
      </c>
      <c r="E30">
        <v>226.107666666667</v>
      </c>
      <c r="F30">
        <v>16041.6</v>
      </c>
      <c r="G30">
        <v>12085.733333333301</v>
      </c>
      <c r="H30">
        <v>8.2333333333333307</v>
      </c>
      <c r="I30">
        <v>0.11333333333333299</v>
      </c>
      <c r="J30">
        <v>819170</v>
      </c>
      <c r="K30">
        <v>1</v>
      </c>
      <c r="N30">
        <f t="shared" si="6"/>
        <v>960639.66666666663</v>
      </c>
      <c r="O30">
        <f t="shared" si="3"/>
        <v>931101.00514760392</v>
      </c>
      <c r="P30">
        <f t="shared" si="4"/>
        <v>1011690.6644073427</v>
      </c>
      <c r="Q30">
        <f t="shared" si="5"/>
        <v>1081041.8434576285</v>
      </c>
    </row>
    <row r="31" spans="1:17" x14ac:dyDescent="0.55000000000000004">
      <c r="A31">
        <v>2012.25</v>
      </c>
      <c r="B31">
        <f t="shared" si="0"/>
        <v>1</v>
      </c>
      <c r="C31">
        <f t="shared" si="1"/>
        <v>0</v>
      </c>
      <c r="D31">
        <f t="shared" si="2"/>
        <v>0</v>
      </c>
      <c r="E31">
        <v>227.90666666666701</v>
      </c>
      <c r="F31">
        <v>16160.4</v>
      </c>
      <c r="G31">
        <v>12171.833333333299</v>
      </c>
      <c r="H31">
        <v>8.1999999999999993</v>
      </c>
      <c r="I31">
        <v>0.133333333333333</v>
      </c>
      <c r="J31">
        <v>886569</v>
      </c>
      <c r="K31">
        <v>2</v>
      </c>
      <c r="N31">
        <f t="shared" si="6"/>
        <v>942792.33333333337</v>
      </c>
      <c r="O31">
        <f t="shared" si="3"/>
        <v>897521.70360332273</v>
      </c>
      <c r="P31">
        <f t="shared" si="4"/>
        <v>915430.33220367134</v>
      </c>
      <c r="Q31">
        <f t="shared" si="5"/>
        <v>897731.5530372886</v>
      </c>
    </row>
    <row r="32" spans="1:17" x14ac:dyDescent="0.55000000000000004">
      <c r="A32">
        <v>2012.5</v>
      </c>
      <c r="B32">
        <f t="shared" si="0"/>
        <v>0</v>
      </c>
      <c r="C32">
        <f t="shared" si="1"/>
        <v>1</v>
      </c>
      <c r="D32">
        <f t="shared" si="2"/>
        <v>0</v>
      </c>
      <c r="E32">
        <v>229.792666666667</v>
      </c>
      <c r="F32">
        <v>16356</v>
      </c>
      <c r="G32">
        <v>12205.1333333333</v>
      </c>
      <c r="H32">
        <v>8.0333333333333297</v>
      </c>
      <c r="I32">
        <v>0.133333333333333</v>
      </c>
      <c r="J32">
        <v>852741</v>
      </c>
      <c r="K32">
        <v>3</v>
      </c>
      <c r="N32">
        <f t="shared" si="6"/>
        <v>964393</v>
      </c>
      <c r="O32">
        <f t="shared" si="3"/>
        <v>894235.89252232597</v>
      </c>
      <c r="P32">
        <f t="shared" si="4"/>
        <v>900999.66610183567</v>
      </c>
      <c r="Q32">
        <f t="shared" si="5"/>
        <v>889917.76591118658</v>
      </c>
    </row>
    <row r="33" spans="1:17" x14ac:dyDescent="0.55000000000000004">
      <c r="A33">
        <v>2012.75</v>
      </c>
      <c r="B33">
        <f t="shared" si="0"/>
        <v>0</v>
      </c>
      <c r="C33">
        <f t="shared" si="1"/>
        <v>0</v>
      </c>
      <c r="D33">
        <f t="shared" si="2"/>
        <v>1</v>
      </c>
      <c r="E33">
        <v>230.29666666666699</v>
      </c>
      <c r="F33">
        <v>16420.3</v>
      </c>
      <c r="G33">
        <v>12520.3666666667</v>
      </c>
      <c r="H33">
        <v>7.8333333333333304</v>
      </c>
      <c r="I33">
        <v>0.13666666666666599</v>
      </c>
      <c r="J33">
        <v>1235769</v>
      </c>
      <c r="K33">
        <v>4</v>
      </c>
      <c r="N33">
        <f t="shared" si="6"/>
        <v>852826.66666666663</v>
      </c>
      <c r="O33">
        <f t="shared" si="3"/>
        <v>881787.42476562806</v>
      </c>
      <c r="P33">
        <f t="shared" si="4"/>
        <v>876870.33305091783</v>
      </c>
      <c r="Q33">
        <f t="shared" si="5"/>
        <v>863894.02977335593</v>
      </c>
    </row>
    <row r="34" spans="1:17" x14ac:dyDescent="0.55000000000000004">
      <c r="A34">
        <v>2013</v>
      </c>
      <c r="B34">
        <f t="shared" si="0"/>
        <v>0</v>
      </c>
      <c r="C34">
        <f t="shared" si="1"/>
        <v>0</v>
      </c>
      <c r="D34">
        <f t="shared" si="2"/>
        <v>0</v>
      </c>
      <c r="E34">
        <v>230.37966666666699</v>
      </c>
      <c r="F34">
        <v>16535.3</v>
      </c>
      <c r="G34">
        <v>12296.8666666667</v>
      </c>
      <c r="H34">
        <v>7.7</v>
      </c>
      <c r="I34">
        <v>0.11333333333333299</v>
      </c>
      <c r="J34">
        <v>895484</v>
      </c>
      <c r="K34">
        <v>1</v>
      </c>
      <c r="N34">
        <f t="shared" si="6"/>
        <v>991693</v>
      </c>
      <c r="O34">
        <f t="shared" si="3"/>
        <v>987981.89733593957</v>
      </c>
      <c r="P34">
        <f t="shared" si="4"/>
        <v>1056319.6665254589</v>
      </c>
      <c r="Q34">
        <f t="shared" si="5"/>
        <v>1124206.5089320068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E5CDD8-2EB0-4F02-9527-58A07620CBD1}">
  <dimension ref="B3:R72"/>
  <sheetViews>
    <sheetView topLeftCell="A4" workbookViewId="0">
      <selection activeCell="I10" sqref="I10"/>
    </sheetView>
  </sheetViews>
  <sheetFormatPr defaultRowHeight="14.4" x14ac:dyDescent="0.55000000000000004"/>
  <cols>
    <col min="2" max="2" width="10.26171875" customWidth="1"/>
    <col min="4" max="4" width="12.734375" customWidth="1"/>
  </cols>
  <sheetData>
    <row r="3" spans="2:9" x14ac:dyDescent="0.55000000000000004">
      <c r="B3" s="8" t="s">
        <v>30</v>
      </c>
    </row>
    <row r="4" spans="2:9" ht="14.4" customHeight="1" x14ac:dyDescent="0.55000000000000004">
      <c r="B4" s="15" t="s">
        <v>31</v>
      </c>
      <c r="C4" s="15"/>
      <c r="D4" s="15"/>
      <c r="E4" s="15"/>
      <c r="F4" s="15"/>
      <c r="G4" s="15"/>
      <c r="H4" s="15"/>
      <c r="I4" s="15"/>
    </row>
    <row r="5" spans="2:9" x14ac:dyDescent="0.55000000000000004">
      <c r="B5" s="15"/>
      <c r="C5" s="15"/>
      <c r="D5" s="15"/>
      <c r="E5" s="15"/>
      <c r="F5" s="15"/>
      <c r="G5" s="15"/>
      <c r="H5" s="15"/>
      <c r="I5" s="15"/>
    </row>
    <row r="6" spans="2:9" x14ac:dyDescent="0.55000000000000004">
      <c r="B6" s="15"/>
      <c r="C6" s="15"/>
      <c r="D6" s="15"/>
      <c r="E6" s="15"/>
      <c r="F6" s="15"/>
      <c r="G6" s="15"/>
      <c r="H6" s="15"/>
      <c r="I6" s="15"/>
    </row>
    <row r="7" spans="2:9" x14ac:dyDescent="0.55000000000000004">
      <c r="B7" s="15"/>
      <c r="C7" s="15"/>
      <c r="D7" s="15"/>
      <c r="E7" s="15"/>
      <c r="F7" s="15"/>
      <c r="G7" s="15"/>
      <c r="H7" s="15"/>
      <c r="I7" s="15"/>
    </row>
    <row r="8" spans="2:9" x14ac:dyDescent="0.55000000000000004">
      <c r="B8" s="15"/>
      <c r="C8" s="15"/>
      <c r="D8" s="15"/>
      <c r="E8" s="15"/>
      <c r="F8" s="15"/>
      <c r="G8" s="15"/>
      <c r="H8" s="15"/>
      <c r="I8" s="15"/>
    </row>
    <row r="10" spans="2:9" x14ac:dyDescent="0.55000000000000004">
      <c r="B10" t="s">
        <v>18</v>
      </c>
      <c r="E10" t="s">
        <v>19</v>
      </c>
      <c r="F10" t="s">
        <v>20</v>
      </c>
    </row>
    <row r="11" spans="2:9" x14ac:dyDescent="0.55000000000000004">
      <c r="B11" t="s">
        <v>11</v>
      </c>
      <c r="E11" cm="1">
        <f t="array" ref="E11" xml:space="preserve"> AVERAGE(ABS('Tiffany 2013 Data'!N5:N34 - 'Tiffany 2013 Data'!J5:J34))</f>
        <v>166728.12222222224</v>
      </c>
      <c r="F11" cm="1">
        <f t="array" ref="F11" xml:space="preserve"> AVERAGE(ABS('Tiffany 2013 Data'!N5:N34 - 'Tiffany 2013 Data'!J5:J34) / 'Tiffany 2013 Data'!J5:J34 * 100)</f>
        <v>19.973577218502133</v>
      </c>
    </row>
    <row r="12" spans="2:9" x14ac:dyDescent="0.55000000000000004">
      <c r="B12" t="s">
        <v>15</v>
      </c>
      <c r="E12" cm="1">
        <f t="array" ref="E12">AVERAGE(ABS('Tiffany 2013 Data'!O3:O34 - 'Tiffany 2013 Data'!J3:J34))</f>
        <v>131642.91605170752</v>
      </c>
      <c r="F12" s="14" cm="1">
        <f t="array" ref="F12">AVERAGE(ABS('Tiffany 2013 Data'!O3:O34 - 'Tiffany 2013 Data'!J3:J34) / 'Tiffany 2013 Data'!J3:J34 * 100)</f>
        <v>15.452893049577243</v>
      </c>
    </row>
    <row r="13" spans="2:9" x14ac:dyDescent="0.55000000000000004">
      <c r="B13" t="s">
        <v>16</v>
      </c>
      <c r="E13" cm="1">
        <f t="array" ref="E13">AVERAGE(ABS('Tiffany 2013 Data'!P3:P34 - 'Tiffany 2013 Data'!J3:J34))</f>
        <v>150934.3462717869</v>
      </c>
      <c r="F13" cm="1">
        <f t="array" ref="F13">AVERAGE(ABS('Tiffany 2013 Data'!P3:P34 - 'Tiffany 2013 Data'!J3:J34) / 'Tiffany 2013 Data'!J3:J34 * 100)</f>
        <v>18.212790613916496</v>
      </c>
    </row>
    <row r="14" spans="2:9" x14ac:dyDescent="0.55000000000000004">
      <c r="B14" t="s">
        <v>17</v>
      </c>
      <c r="E14" cm="1">
        <f t="array" ref="E14">AVERAGE(ABS('Tiffany 2013 Data'!Q3:Q34 - 'Tiffany 2013 Data'!J3:J34))</f>
        <v>166562.57880097799</v>
      </c>
      <c r="F14" cm="1">
        <f t="array" ref="F14">AVERAGE(ABS('Tiffany 2013 Data'!Q3:Q34 - 'Tiffany 2013 Data'!J3:J34) / 'Tiffany 2013 Data'!J3:J34 * 100)</f>
        <v>20.40460754266007</v>
      </c>
    </row>
    <row r="16" spans="2:9" x14ac:dyDescent="0.55000000000000004">
      <c r="B16" t="s">
        <v>40</v>
      </c>
      <c r="E16" t="s">
        <v>19</v>
      </c>
      <c r="F16" t="s">
        <v>62</v>
      </c>
    </row>
    <row r="17" spans="2:18" x14ac:dyDescent="0.55000000000000004">
      <c r="B17" t="s">
        <v>63</v>
      </c>
      <c r="E17" cm="1">
        <f t="array" ref="E17" xml:space="preserve"> AVERAGE(ABS(MultiRegOrdinalQuarter!C31:C63))</f>
        <v>79023.676276695202</v>
      </c>
      <c r="F17">
        <v>0.77877893415387156</v>
      </c>
    </row>
    <row r="18" spans="2:18" x14ac:dyDescent="0.55000000000000004">
      <c r="B18" t="s">
        <v>64</v>
      </c>
      <c r="E18" cm="1">
        <f t="array" ref="E18">AVERAGE(ABS(MultiRegDummyQuarterNoEconInd!C28:C60))</f>
        <v>48824.769441730234</v>
      </c>
      <c r="F18">
        <v>0.9026999385396417</v>
      </c>
    </row>
    <row r="19" spans="2:18" x14ac:dyDescent="0.55000000000000004">
      <c r="B19" t="s">
        <v>65</v>
      </c>
      <c r="E19" s="7" cm="1">
        <f t="array" ref="E19" xml:space="preserve"> AVERAGE(ABS(MultiRegDummyQuarterWithEconInd!C33:C65))</f>
        <v>24694.4126223969</v>
      </c>
      <c r="F19" s="7">
        <v>0.97562083731080962</v>
      </c>
    </row>
    <row r="21" spans="2:18" x14ac:dyDescent="0.55000000000000004">
      <c r="B21" s="8" t="s">
        <v>66</v>
      </c>
    </row>
    <row r="22" spans="2:18" ht="14.4" customHeight="1" x14ac:dyDescent="0.55000000000000004">
      <c r="B22" s="15" t="s">
        <v>67</v>
      </c>
      <c r="C22" s="15"/>
      <c r="D22" s="15"/>
      <c r="E22" s="15"/>
      <c r="F22" s="15"/>
      <c r="G22" s="15"/>
      <c r="H22" s="15"/>
      <c r="I22" s="15"/>
      <c r="J22" s="15"/>
      <c r="K22" s="15"/>
      <c r="L22" s="15"/>
      <c r="M22" s="15"/>
      <c r="N22" s="15"/>
      <c r="O22" s="15"/>
      <c r="P22" s="15"/>
      <c r="Q22" s="15"/>
      <c r="R22" s="15"/>
    </row>
    <row r="23" spans="2:18" x14ac:dyDescent="0.55000000000000004">
      <c r="B23" s="15"/>
      <c r="C23" s="15"/>
      <c r="D23" s="15"/>
      <c r="E23" s="15"/>
      <c r="F23" s="15"/>
      <c r="G23" s="15"/>
      <c r="H23" s="15"/>
      <c r="I23" s="15"/>
      <c r="J23" s="15"/>
      <c r="K23" s="15"/>
      <c r="L23" s="15"/>
      <c r="M23" s="15"/>
      <c r="N23" s="15"/>
      <c r="O23" s="15"/>
      <c r="P23" s="15"/>
      <c r="Q23" s="15"/>
      <c r="R23" s="15"/>
    </row>
    <row r="24" spans="2:18" x14ac:dyDescent="0.55000000000000004">
      <c r="B24" s="15"/>
      <c r="C24" s="15"/>
      <c r="D24" s="15"/>
      <c r="E24" s="15"/>
      <c r="F24" s="15"/>
      <c r="G24" s="15"/>
      <c r="H24" s="15"/>
      <c r="I24" s="15"/>
      <c r="J24" s="15"/>
      <c r="K24" s="15"/>
      <c r="L24" s="15"/>
      <c r="M24" s="15"/>
      <c r="N24" s="15"/>
      <c r="O24" s="15"/>
      <c r="P24" s="15"/>
      <c r="Q24" s="15"/>
      <c r="R24" s="15"/>
    </row>
    <row r="25" spans="2:18" x14ac:dyDescent="0.55000000000000004">
      <c r="B25" s="15"/>
      <c r="C25" s="15"/>
      <c r="D25" s="15"/>
      <c r="E25" s="15"/>
      <c r="F25" s="15"/>
      <c r="G25" s="15"/>
      <c r="H25" s="15"/>
      <c r="I25" s="15"/>
      <c r="J25" s="15"/>
      <c r="K25" s="15"/>
      <c r="L25" s="15"/>
      <c r="M25" s="15"/>
      <c r="N25" s="15"/>
      <c r="O25" s="15"/>
      <c r="P25" s="15"/>
      <c r="Q25" s="15"/>
      <c r="R25" s="15"/>
    </row>
    <row r="26" spans="2:18" x14ac:dyDescent="0.55000000000000004">
      <c r="B26" s="15"/>
      <c r="C26" s="15"/>
      <c r="D26" s="15"/>
      <c r="E26" s="15"/>
      <c r="F26" s="15"/>
      <c r="G26" s="15"/>
      <c r="H26" s="15"/>
      <c r="I26" s="15"/>
      <c r="J26" s="15"/>
      <c r="K26" s="15"/>
      <c r="L26" s="15"/>
      <c r="M26" s="15"/>
      <c r="N26" s="15"/>
      <c r="O26" s="15"/>
      <c r="P26" s="15"/>
      <c r="Q26" s="15"/>
      <c r="R26" s="15"/>
    </row>
    <row r="72" spans="2:7" ht="14.7" thickBot="1" x14ac:dyDescent="0.6">
      <c r="B72" s="11"/>
      <c r="C72" s="11"/>
      <c r="D72" s="11"/>
      <c r="F72" s="11"/>
      <c r="G72" s="11"/>
    </row>
  </sheetData>
  <sortState xmlns:xlrd2="http://schemas.microsoft.com/office/spreadsheetml/2017/richdata2" ref="G40:G72">
    <sortCondition ref="G40"/>
  </sortState>
  <mergeCells count="2">
    <mergeCell ref="B4:I8"/>
    <mergeCell ref="B22:R26"/>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E26EE4-25CD-4A2F-9799-5958D5907F95}">
  <dimension ref="A1:I63"/>
  <sheetViews>
    <sheetView topLeftCell="A45" workbookViewId="0">
      <selection activeCell="E24" sqref="E24"/>
    </sheetView>
  </sheetViews>
  <sheetFormatPr defaultRowHeight="14.4" x14ac:dyDescent="0.55000000000000004"/>
  <sheetData>
    <row r="1" spans="1:9" x14ac:dyDescent="0.55000000000000004">
      <c r="A1" t="s">
        <v>32</v>
      </c>
    </row>
    <row r="2" spans="1:9" ht="14.7" thickBot="1" x14ac:dyDescent="0.6"/>
    <row r="3" spans="1:9" x14ac:dyDescent="0.55000000000000004">
      <c r="A3" s="13" t="s">
        <v>33</v>
      </c>
      <c r="B3" s="13"/>
    </row>
    <row r="4" spans="1:9" x14ac:dyDescent="0.55000000000000004">
      <c r="A4" t="s">
        <v>34</v>
      </c>
      <c r="B4">
        <v>0.88248452346422002</v>
      </c>
    </row>
    <row r="5" spans="1:9" x14ac:dyDescent="0.55000000000000004">
      <c r="A5" t="s">
        <v>35</v>
      </c>
      <c r="B5">
        <v>0.77877893415387156</v>
      </c>
    </row>
    <row r="6" spans="1:9" x14ac:dyDescent="0.55000000000000004">
      <c r="A6" t="s">
        <v>36</v>
      </c>
      <c r="B6">
        <v>0.71683703571695556</v>
      </c>
    </row>
    <row r="7" spans="1:9" x14ac:dyDescent="0.55000000000000004">
      <c r="A7" t="s">
        <v>37</v>
      </c>
      <c r="B7">
        <v>108249.1737285706</v>
      </c>
    </row>
    <row r="8" spans="1:9" ht="14.7" thickBot="1" x14ac:dyDescent="0.6">
      <c r="A8" s="11" t="s">
        <v>38</v>
      </c>
      <c r="B8" s="11">
        <v>33</v>
      </c>
    </row>
    <row r="10" spans="1:9" ht="14.7" thickBot="1" x14ac:dyDescent="0.6">
      <c r="A10" t="s">
        <v>39</v>
      </c>
    </row>
    <row r="11" spans="1:9" x14ac:dyDescent="0.55000000000000004">
      <c r="A11" s="12"/>
      <c r="B11" s="12" t="s">
        <v>44</v>
      </c>
      <c r="C11" s="12" t="s">
        <v>45</v>
      </c>
      <c r="D11" s="12" t="s">
        <v>46</v>
      </c>
      <c r="E11" s="12" t="s">
        <v>47</v>
      </c>
      <c r="F11" s="12" t="s">
        <v>48</v>
      </c>
    </row>
    <row r="12" spans="1:9" x14ac:dyDescent="0.55000000000000004">
      <c r="A12" t="s">
        <v>40</v>
      </c>
      <c r="B12">
        <v>7</v>
      </c>
      <c r="C12">
        <v>1031280732206.0132</v>
      </c>
      <c r="D12">
        <v>147325818886.5733</v>
      </c>
      <c r="E12">
        <v>12.572732735129362</v>
      </c>
      <c r="F12">
        <v>8.3861812259430287E-7</v>
      </c>
    </row>
    <row r="13" spans="1:9" x14ac:dyDescent="0.55000000000000004">
      <c r="A13" t="s">
        <v>41</v>
      </c>
      <c r="B13">
        <v>25</v>
      </c>
      <c r="C13">
        <v>292947090322.95648</v>
      </c>
      <c r="D13">
        <v>11717883612.918259</v>
      </c>
    </row>
    <row r="14" spans="1:9" ht="14.7" thickBot="1" x14ac:dyDescent="0.6">
      <c r="A14" s="11" t="s">
        <v>42</v>
      </c>
      <c r="B14" s="11">
        <v>32</v>
      </c>
      <c r="C14" s="11">
        <v>1324227822528.9697</v>
      </c>
      <c r="D14" s="11"/>
      <c r="E14" s="11"/>
      <c r="F14" s="11"/>
    </row>
    <row r="15" spans="1:9" ht="14.7" thickBot="1" x14ac:dyDescent="0.6"/>
    <row r="16" spans="1:9" x14ac:dyDescent="0.55000000000000004">
      <c r="A16" s="12"/>
      <c r="B16" s="12" t="s">
        <v>49</v>
      </c>
      <c r="C16" s="12" t="s">
        <v>37</v>
      </c>
      <c r="D16" s="12" t="s">
        <v>50</v>
      </c>
      <c r="E16" s="12" t="s">
        <v>51</v>
      </c>
      <c r="F16" s="12" t="s">
        <v>52</v>
      </c>
      <c r="G16" s="12" t="s">
        <v>53</v>
      </c>
      <c r="H16" s="12" t="s">
        <v>54</v>
      </c>
      <c r="I16" s="12" t="s">
        <v>55</v>
      </c>
    </row>
    <row r="17" spans="1:9" x14ac:dyDescent="0.55000000000000004">
      <c r="A17" t="s">
        <v>43</v>
      </c>
      <c r="B17">
        <v>-282104115.02912891</v>
      </c>
      <c r="C17">
        <v>274772738.57168889</v>
      </c>
      <c r="D17">
        <v>-1.0266816005676169</v>
      </c>
      <c r="E17">
        <v>0.31440231024638698</v>
      </c>
      <c r="F17">
        <v>-848009163.36312521</v>
      </c>
      <c r="G17">
        <v>283800933.30486739</v>
      </c>
      <c r="H17">
        <v>-848009163.36312521</v>
      </c>
      <c r="I17">
        <v>283800933.30486739</v>
      </c>
    </row>
    <row r="18" spans="1:9" x14ac:dyDescent="0.55000000000000004">
      <c r="A18" t="s">
        <v>4</v>
      </c>
      <c r="B18">
        <v>143071.20341045706</v>
      </c>
      <c r="C18">
        <v>138738.06213651851</v>
      </c>
      <c r="D18">
        <v>1.0312325342246365</v>
      </c>
      <c r="E18">
        <v>0.31230568005396975</v>
      </c>
      <c r="F18">
        <v>-142665.18429398537</v>
      </c>
      <c r="G18">
        <v>428807.59111489949</v>
      </c>
      <c r="H18">
        <v>-142665.18429398537</v>
      </c>
      <c r="I18">
        <v>428807.59111489949</v>
      </c>
    </row>
    <row r="19" spans="1:9" x14ac:dyDescent="0.55000000000000004">
      <c r="A19" t="s">
        <v>26</v>
      </c>
      <c r="B19">
        <v>126025.84801949405</v>
      </c>
      <c r="C19">
        <v>19842.94035474418</v>
      </c>
      <c r="D19">
        <v>6.3511680107108202</v>
      </c>
      <c r="E19">
        <v>1.1983904561258123E-6</v>
      </c>
      <c r="F19">
        <v>85158.54735891422</v>
      </c>
      <c r="G19">
        <v>166893.14868007388</v>
      </c>
      <c r="H19">
        <v>85158.54735891422</v>
      </c>
      <c r="I19">
        <v>166893.14868007388</v>
      </c>
    </row>
    <row r="20" spans="1:9" x14ac:dyDescent="0.55000000000000004">
      <c r="A20" t="s">
        <v>6</v>
      </c>
      <c r="B20">
        <v>-29910.759700234852</v>
      </c>
      <c r="C20">
        <v>12577.206730116084</v>
      </c>
      <c r="D20">
        <v>-2.3781719058981219</v>
      </c>
      <c r="E20">
        <v>2.5356553284306495E-2</v>
      </c>
      <c r="F20">
        <v>-55814.001846857165</v>
      </c>
      <c r="G20">
        <v>-4007.5175536125353</v>
      </c>
      <c r="H20">
        <v>-55814.001846857165</v>
      </c>
      <c r="I20">
        <v>-4007.5175536125353</v>
      </c>
    </row>
    <row r="21" spans="1:9" x14ac:dyDescent="0.55000000000000004">
      <c r="A21" t="s">
        <v>7</v>
      </c>
      <c r="B21">
        <v>-17.836870164828508</v>
      </c>
      <c r="C21">
        <v>336.55149090540277</v>
      </c>
      <c r="D21">
        <v>-5.2998933734755199E-2</v>
      </c>
      <c r="E21">
        <v>0.95815399461797979</v>
      </c>
      <c r="F21">
        <v>-710.97764067110631</v>
      </c>
      <c r="G21">
        <v>675.30390034144932</v>
      </c>
      <c r="H21">
        <v>-710.97764067110631</v>
      </c>
      <c r="I21">
        <v>675.30390034144932</v>
      </c>
    </row>
    <row r="22" spans="1:9" x14ac:dyDescent="0.55000000000000004">
      <c r="A22" t="s">
        <v>8</v>
      </c>
      <c r="B22">
        <v>201.47209282411805</v>
      </c>
      <c r="C22">
        <v>224.72008714021621</v>
      </c>
      <c r="D22">
        <v>0.89654687922227283</v>
      </c>
      <c r="E22">
        <v>0.37851322727124836</v>
      </c>
      <c r="F22">
        <v>-261.34759021923776</v>
      </c>
      <c r="G22">
        <v>664.29177586747392</v>
      </c>
      <c r="H22">
        <v>-261.34759021923776</v>
      </c>
      <c r="I22">
        <v>664.29177586747392</v>
      </c>
    </row>
    <row r="23" spans="1:9" x14ac:dyDescent="0.55000000000000004">
      <c r="A23" t="s">
        <v>9</v>
      </c>
      <c r="B23">
        <v>-58717.319921826223</v>
      </c>
      <c r="C23">
        <v>54228.383468861641</v>
      </c>
      <c r="D23">
        <v>-1.0827783563849394</v>
      </c>
      <c r="E23">
        <v>0.28924021340857442</v>
      </c>
      <c r="F23">
        <v>-170402.76632943639</v>
      </c>
      <c r="G23">
        <v>52968.126485783934</v>
      </c>
      <c r="H23">
        <v>-170402.76632943639</v>
      </c>
      <c r="I23">
        <v>52968.126485783934</v>
      </c>
    </row>
    <row r="24" spans="1:9" ht="14.7" thickBot="1" x14ac:dyDescent="0.6">
      <c r="A24" s="11" t="s">
        <v>10</v>
      </c>
      <c r="B24" s="11">
        <v>-24480.278869673642</v>
      </c>
      <c r="C24" s="11">
        <v>35382.244600984013</v>
      </c>
      <c r="D24" s="11">
        <v>-0.69188032431930058</v>
      </c>
      <c r="E24" s="11">
        <v>0.49538862637080816</v>
      </c>
      <c r="F24" s="11">
        <v>-97351.375708347434</v>
      </c>
      <c r="G24" s="11">
        <v>48390.817969000156</v>
      </c>
      <c r="H24" s="11">
        <v>-97351.375708347434</v>
      </c>
      <c r="I24" s="11">
        <v>48390.817969000156</v>
      </c>
    </row>
    <row r="28" spans="1:9" x14ac:dyDescent="0.55000000000000004">
      <c r="A28" t="s">
        <v>56</v>
      </c>
      <c r="E28" t="s">
        <v>60</v>
      </c>
    </row>
    <row r="29" spans="1:9" ht="14.7" thickBot="1" x14ac:dyDescent="0.6"/>
    <row r="30" spans="1:9" x14ac:dyDescent="0.55000000000000004">
      <c r="A30" s="12" t="s">
        <v>57</v>
      </c>
      <c r="B30" s="12" t="s">
        <v>58</v>
      </c>
      <c r="C30" s="12" t="s">
        <v>59</v>
      </c>
      <c r="E30" s="12" t="s">
        <v>61</v>
      </c>
      <c r="F30" s="12" t="s">
        <v>5</v>
      </c>
    </row>
    <row r="31" spans="1:9" x14ac:dyDescent="0.55000000000000004">
      <c r="A31">
        <v>1</v>
      </c>
      <c r="B31">
        <v>424804.53802008845</v>
      </c>
      <c r="C31">
        <v>85096.461979911546</v>
      </c>
      <c r="E31">
        <v>1.5151515151515151</v>
      </c>
      <c r="F31">
        <v>500105</v>
      </c>
    </row>
    <row r="32" spans="1:9" x14ac:dyDescent="0.55000000000000004">
      <c r="A32">
        <v>2</v>
      </c>
      <c r="B32">
        <v>574992.52758343401</v>
      </c>
      <c r="C32">
        <v>-48291.527583434014</v>
      </c>
      <c r="E32">
        <v>4.545454545454545</v>
      </c>
      <c r="F32">
        <v>509901</v>
      </c>
    </row>
    <row r="33" spans="1:6" x14ac:dyDescent="0.55000000000000004">
      <c r="A33">
        <v>3</v>
      </c>
      <c r="B33">
        <v>682155.41437651822</v>
      </c>
      <c r="C33">
        <v>-182050.41437651822</v>
      </c>
      <c r="E33">
        <v>7.5757575757575761</v>
      </c>
      <c r="F33">
        <v>517615</v>
      </c>
    </row>
    <row r="34" spans="1:6" x14ac:dyDescent="0.55000000000000004">
      <c r="A34">
        <v>4</v>
      </c>
      <c r="B34">
        <v>786932.91587646701</v>
      </c>
      <c r="C34">
        <v>71513.084123532986</v>
      </c>
      <c r="E34">
        <v>10.606060606060606</v>
      </c>
      <c r="F34">
        <v>526701</v>
      </c>
    </row>
    <row r="35" spans="1:6" x14ac:dyDescent="0.55000000000000004">
      <c r="A35">
        <v>5</v>
      </c>
      <c r="B35">
        <v>466032.56206784106</v>
      </c>
      <c r="C35">
        <v>73208.437932158937</v>
      </c>
      <c r="E35">
        <v>13.636363636363637</v>
      </c>
      <c r="F35">
        <v>539241</v>
      </c>
    </row>
    <row r="36" spans="1:6" x14ac:dyDescent="0.55000000000000004">
      <c r="A36">
        <v>6</v>
      </c>
      <c r="B36">
        <v>605781.06117351959</v>
      </c>
      <c r="C36">
        <v>-30841.061173519585</v>
      </c>
      <c r="E36">
        <v>16.666666666666668</v>
      </c>
      <c r="F36">
        <v>547786</v>
      </c>
    </row>
    <row r="37" spans="1:6" x14ac:dyDescent="0.55000000000000004">
      <c r="A37">
        <v>7</v>
      </c>
      <c r="B37">
        <v>678581.75581199874</v>
      </c>
      <c r="C37">
        <v>-130795.75581199874</v>
      </c>
      <c r="E37">
        <v>19.696969696969695</v>
      </c>
      <c r="F37">
        <v>574940</v>
      </c>
    </row>
    <row r="38" spans="1:6" x14ac:dyDescent="0.55000000000000004">
      <c r="A38">
        <v>8</v>
      </c>
      <c r="B38">
        <v>838669.91313797166</v>
      </c>
      <c r="C38">
        <v>147684.08686202834</v>
      </c>
      <c r="E38">
        <v>22.727272727272727</v>
      </c>
      <c r="F38">
        <v>595729</v>
      </c>
    </row>
    <row r="39" spans="1:6" x14ac:dyDescent="0.55000000000000004">
      <c r="A39">
        <v>9</v>
      </c>
      <c r="B39">
        <v>573827.21994963184</v>
      </c>
      <c r="C39">
        <v>21901.780050368165</v>
      </c>
      <c r="E39">
        <v>25.757575757575758</v>
      </c>
      <c r="F39">
        <v>598212</v>
      </c>
    </row>
    <row r="40" spans="1:6" x14ac:dyDescent="0.55000000000000004">
      <c r="A40">
        <v>10</v>
      </c>
      <c r="B40">
        <v>691295.64378179552</v>
      </c>
      <c r="C40">
        <v>-28733.643781795516</v>
      </c>
      <c r="E40">
        <v>28.787878787878789</v>
      </c>
      <c r="F40">
        <v>612493</v>
      </c>
    </row>
    <row r="41" spans="1:6" x14ac:dyDescent="0.55000000000000004">
      <c r="A41">
        <v>11</v>
      </c>
      <c r="B41">
        <v>743527.99642975768</v>
      </c>
      <c r="C41">
        <v>-116204.99642975768</v>
      </c>
      <c r="E41">
        <v>31.81818181818182</v>
      </c>
      <c r="F41">
        <v>616152</v>
      </c>
    </row>
    <row r="42" spans="1:6" x14ac:dyDescent="0.55000000000000004">
      <c r="A42">
        <v>12</v>
      </c>
      <c r="B42">
        <v>917546.68142066465</v>
      </c>
      <c r="C42">
        <v>135610.31857933535</v>
      </c>
      <c r="E42">
        <v>34.848484848484851</v>
      </c>
      <c r="F42">
        <v>627323</v>
      </c>
    </row>
    <row r="43" spans="1:6" x14ac:dyDescent="0.55000000000000004">
      <c r="A43">
        <v>13</v>
      </c>
      <c r="B43">
        <v>590846.76173693442</v>
      </c>
      <c r="C43">
        <v>74633.238263065577</v>
      </c>
      <c r="E43">
        <v>37.878787878787875</v>
      </c>
      <c r="F43">
        <v>633586</v>
      </c>
    </row>
    <row r="44" spans="1:6" x14ac:dyDescent="0.55000000000000004">
      <c r="A44">
        <v>14</v>
      </c>
      <c r="B44">
        <v>749856.36328522442</v>
      </c>
      <c r="C44">
        <v>-20222.363285224419</v>
      </c>
      <c r="E44">
        <v>40.909090909090907</v>
      </c>
      <c r="F44">
        <v>662562</v>
      </c>
    </row>
    <row r="45" spans="1:6" x14ac:dyDescent="0.55000000000000004">
      <c r="A45">
        <v>15</v>
      </c>
      <c r="B45">
        <v>703875.56311419921</v>
      </c>
      <c r="C45">
        <v>-87723.563114199205</v>
      </c>
      <c r="E45">
        <v>43.939393939393938</v>
      </c>
      <c r="F45">
        <v>665480</v>
      </c>
    </row>
    <row r="46" spans="1:6" x14ac:dyDescent="0.55000000000000004">
      <c r="A46">
        <v>16</v>
      </c>
      <c r="B46">
        <v>757654.99269395811</v>
      </c>
      <c r="C46">
        <v>79938.007306041894</v>
      </c>
      <c r="E46">
        <v>46.969696969696969</v>
      </c>
      <c r="F46">
        <v>668760</v>
      </c>
    </row>
    <row r="47" spans="1:6" x14ac:dyDescent="0.55000000000000004">
      <c r="A47">
        <v>17</v>
      </c>
      <c r="B47">
        <v>516072.54209286574</v>
      </c>
      <c r="C47">
        <v>1542.4579071342596</v>
      </c>
      <c r="E47">
        <v>50</v>
      </c>
      <c r="F47">
        <v>681729</v>
      </c>
    </row>
    <row r="48" spans="1:6" x14ac:dyDescent="0.55000000000000004">
      <c r="A48">
        <v>18</v>
      </c>
      <c r="B48">
        <v>676121.1878976156</v>
      </c>
      <c r="C48">
        <v>-63628.1878976156</v>
      </c>
      <c r="E48">
        <v>53.030303030303031</v>
      </c>
      <c r="F48">
        <v>729634</v>
      </c>
    </row>
    <row r="49" spans="1:6" x14ac:dyDescent="0.55000000000000004">
      <c r="A49">
        <v>19</v>
      </c>
      <c r="B49">
        <v>742699.01131963218</v>
      </c>
      <c r="C49">
        <v>-144487.01131963218</v>
      </c>
      <c r="E49">
        <v>56.060606060606062</v>
      </c>
      <c r="F49">
        <v>761018</v>
      </c>
    </row>
    <row r="50" spans="1:6" x14ac:dyDescent="0.55000000000000004">
      <c r="A50">
        <v>20</v>
      </c>
      <c r="B50">
        <v>855393.43442457623</v>
      </c>
      <c r="C50">
        <v>125990.56557542377</v>
      </c>
      <c r="E50">
        <v>59.090909090909093</v>
      </c>
      <c r="F50">
        <v>819170</v>
      </c>
    </row>
    <row r="51" spans="1:6" x14ac:dyDescent="0.55000000000000004">
      <c r="A51">
        <v>21</v>
      </c>
      <c r="B51">
        <v>515277.00433039857</v>
      </c>
      <c r="C51">
        <v>118308.99566960143</v>
      </c>
      <c r="E51">
        <v>62.121212121212125</v>
      </c>
      <c r="F51">
        <v>821767</v>
      </c>
    </row>
    <row r="52" spans="1:6" x14ac:dyDescent="0.55000000000000004">
      <c r="A52">
        <v>22</v>
      </c>
      <c r="B52">
        <v>687520.75526605139</v>
      </c>
      <c r="C52">
        <v>-18760.75526605139</v>
      </c>
      <c r="E52">
        <v>65.151515151515142</v>
      </c>
      <c r="F52">
        <v>837593</v>
      </c>
    </row>
    <row r="53" spans="1:6" x14ac:dyDescent="0.55000000000000004">
      <c r="A53">
        <v>23</v>
      </c>
      <c r="B53">
        <v>840472.8251053862</v>
      </c>
      <c r="C53">
        <v>-158743.8251053862</v>
      </c>
      <c r="E53">
        <v>68.181818181818187</v>
      </c>
      <c r="F53">
        <v>852741</v>
      </c>
    </row>
    <row r="54" spans="1:6" x14ac:dyDescent="0.55000000000000004">
      <c r="A54">
        <v>24</v>
      </c>
      <c r="B54">
        <v>1016205.2022417446</v>
      </c>
      <c r="C54">
        <v>85009.797758255387</v>
      </c>
      <c r="E54">
        <v>71.212121212121218</v>
      </c>
      <c r="F54">
        <v>858446</v>
      </c>
    </row>
    <row r="55" spans="1:6" x14ac:dyDescent="0.55000000000000004">
      <c r="A55">
        <v>25</v>
      </c>
      <c r="B55">
        <v>731860.90635498974</v>
      </c>
      <c r="C55">
        <v>29157.09364501026</v>
      </c>
      <c r="E55">
        <v>74.242424242424235</v>
      </c>
      <c r="F55">
        <v>872712</v>
      </c>
    </row>
    <row r="56" spans="1:6" x14ac:dyDescent="0.55000000000000004">
      <c r="A56">
        <v>26</v>
      </c>
      <c r="B56">
        <v>825601.22242266242</v>
      </c>
      <c r="C56">
        <v>47110.777577337576</v>
      </c>
      <c r="E56">
        <v>77.272727272727266</v>
      </c>
      <c r="F56">
        <v>886569</v>
      </c>
    </row>
    <row r="57" spans="1:6" x14ac:dyDescent="0.55000000000000004">
      <c r="A57">
        <v>27</v>
      </c>
      <c r="B57">
        <v>896556.92521607224</v>
      </c>
      <c r="C57">
        <v>-74789.925216072239</v>
      </c>
      <c r="E57">
        <v>80.303030303030297</v>
      </c>
      <c r="F57">
        <v>895484</v>
      </c>
    </row>
    <row r="58" spans="1:6" x14ac:dyDescent="0.55000000000000004">
      <c r="A58">
        <v>28</v>
      </c>
      <c r="B58">
        <v>1053143.9924720807</v>
      </c>
      <c r="C58">
        <v>134296.00752791925</v>
      </c>
      <c r="E58">
        <v>83.333333333333329</v>
      </c>
      <c r="F58">
        <v>981384</v>
      </c>
    </row>
    <row r="59" spans="1:6" x14ac:dyDescent="0.55000000000000004">
      <c r="A59">
        <v>29</v>
      </c>
      <c r="B59">
        <v>780712.34926588705</v>
      </c>
      <c r="C59">
        <v>38457.650734112947</v>
      </c>
      <c r="E59">
        <v>86.36363636363636</v>
      </c>
      <c r="F59">
        <v>986354</v>
      </c>
    </row>
    <row r="60" spans="1:6" x14ac:dyDescent="0.55000000000000004">
      <c r="A60">
        <v>30</v>
      </c>
      <c r="B60">
        <v>905391.90687383071</v>
      </c>
      <c r="C60">
        <v>-18822.906873830711</v>
      </c>
      <c r="E60">
        <v>89.393939393939391</v>
      </c>
      <c r="F60">
        <v>1053157</v>
      </c>
    </row>
    <row r="61" spans="1:6" x14ac:dyDescent="0.55000000000000004">
      <c r="A61">
        <v>31</v>
      </c>
      <c r="B61">
        <v>1023780.2118250533</v>
      </c>
      <c r="C61">
        <v>-171039.21182505332</v>
      </c>
      <c r="E61">
        <v>92.424242424242422</v>
      </c>
      <c r="F61">
        <v>1101215</v>
      </c>
    </row>
    <row r="62" spans="1:6" x14ac:dyDescent="0.55000000000000004">
      <c r="A62">
        <v>32</v>
      </c>
      <c r="B62">
        <v>1244524.5095060884</v>
      </c>
      <c r="C62">
        <v>-8755.5095060884487</v>
      </c>
      <c r="E62">
        <v>95.454545454545453</v>
      </c>
      <c r="F62">
        <v>1187440</v>
      </c>
    </row>
    <row r="63" spans="1:6" ht="14.7" thickBot="1" x14ac:dyDescent="0.6">
      <c r="A63" s="11">
        <v>33</v>
      </c>
      <c r="B63" s="11">
        <v>861052.10292647372</v>
      </c>
      <c r="C63" s="11">
        <v>34431.897073526285</v>
      </c>
      <c r="E63" s="11">
        <v>98.484848484848484</v>
      </c>
      <c r="F63" s="11">
        <v>1235769</v>
      </c>
    </row>
  </sheetData>
  <sortState xmlns:xlrd2="http://schemas.microsoft.com/office/spreadsheetml/2017/richdata2" ref="F31:F63">
    <sortCondition ref="F31"/>
  </sortState>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DB0EBF-8289-4D7E-9419-AAC301F2EA91}">
  <dimension ref="A1:I60"/>
  <sheetViews>
    <sheetView topLeftCell="A34" workbookViewId="0">
      <selection activeCell="B5" sqref="B5"/>
    </sheetView>
  </sheetViews>
  <sheetFormatPr defaultRowHeight="14.4" x14ac:dyDescent="0.55000000000000004"/>
  <sheetData>
    <row r="1" spans="1:9" x14ac:dyDescent="0.55000000000000004">
      <c r="A1" t="s">
        <v>32</v>
      </c>
    </row>
    <row r="2" spans="1:9" ht="14.7" thickBot="1" x14ac:dyDescent="0.6"/>
    <row r="3" spans="1:9" x14ac:dyDescent="0.55000000000000004">
      <c r="A3" s="13" t="s">
        <v>33</v>
      </c>
      <c r="B3" s="13"/>
    </row>
    <row r="4" spans="1:9" x14ac:dyDescent="0.55000000000000004">
      <c r="A4" t="s">
        <v>34</v>
      </c>
      <c r="B4">
        <v>0.95010522498281302</v>
      </c>
    </row>
    <row r="5" spans="1:9" x14ac:dyDescent="0.55000000000000004">
      <c r="A5" t="s">
        <v>35</v>
      </c>
      <c r="B5">
        <v>0.9026999385396417</v>
      </c>
    </row>
    <row r="6" spans="1:9" x14ac:dyDescent="0.55000000000000004">
      <c r="A6" t="s">
        <v>36</v>
      </c>
      <c r="B6">
        <v>0.88879992975959055</v>
      </c>
    </row>
    <row r="7" spans="1:9" x14ac:dyDescent="0.55000000000000004">
      <c r="A7" t="s">
        <v>37</v>
      </c>
      <c r="B7">
        <v>67835.791364037199</v>
      </c>
    </row>
    <row r="8" spans="1:9" ht="14.7" thickBot="1" x14ac:dyDescent="0.6">
      <c r="A8" s="11" t="s">
        <v>38</v>
      </c>
      <c r="B8" s="11">
        <v>33</v>
      </c>
    </row>
    <row r="10" spans="1:9" ht="14.7" thickBot="1" x14ac:dyDescent="0.6">
      <c r="A10" t="s">
        <v>39</v>
      </c>
    </row>
    <row r="11" spans="1:9" x14ac:dyDescent="0.55000000000000004">
      <c r="A11" s="12"/>
      <c r="B11" s="12" t="s">
        <v>44</v>
      </c>
      <c r="C11" s="12" t="s">
        <v>45</v>
      </c>
      <c r="D11" s="12" t="s">
        <v>46</v>
      </c>
      <c r="E11" s="12" t="s">
        <v>47</v>
      </c>
      <c r="F11" s="12" t="s">
        <v>48</v>
      </c>
    </row>
    <row r="12" spans="1:9" x14ac:dyDescent="0.55000000000000004">
      <c r="A12" t="s">
        <v>40</v>
      </c>
      <c r="B12">
        <v>4</v>
      </c>
      <c r="C12">
        <v>1195380374009.3845</v>
      </c>
      <c r="D12">
        <v>298845093502.34613</v>
      </c>
      <c r="E12">
        <v>64.942400600146797</v>
      </c>
      <c r="F12">
        <v>9.2966802499291993E-14</v>
      </c>
    </row>
    <row r="13" spans="1:9" x14ac:dyDescent="0.55000000000000004">
      <c r="A13" t="s">
        <v>41</v>
      </c>
      <c r="B13">
        <v>28</v>
      </c>
      <c r="C13">
        <v>128847448519.58516</v>
      </c>
      <c r="D13">
        <v>4601694589.9851847</v>
      </c>
    </row>
    <row r="14" spans="1:9" ht="14.7" thickBot="1" x14ac:dyDescent="0.6">
      <c r="A14" s="11" t="s">
        <v>42</v>
      </c>
      <c r="B14" s="11">
        <v>32</v>
      </c>
      <c r="C14" s="11">
        <v>1324227822528.9697</v>
      </c>
      <c r="D14" s="11"/>
      <c r="E14" s="11"/>
      <c r="F14" s="11"/>
    </row>
    <row r="15" spans="1:9" ht="14.7" thickBot="1" x14ac:dyDescent="0.6"/>
    <row r="16" spans="1:9" x14ac:dyDescent="0.55000000000000004">
      <c r="A16" s="12"/>
      <c r="B16" s="12" t="s">
        <v>49</v>
      </c>
      <c r="C16" s="12" t="s">
        <v>37</v>
      </c>
      <c r="D16" s="12" t="s">
        <v>50</v>
      </c>
      <c r="E16" s="12" t="s">
        <v>51</v>
      </c>
      <c r="F16" s="12" t="s">
        <v>52</v>
      </c>
      <c r="G16" s="12" t="s">
        <v>53</v>
      </c>
      <c r="H16" s="12" t="s">
        <v>54</v>
      </c>
      <c r="I16" s="12" t="s">
        <v>55</v>
      </c>
    </row>
    <row r="17" spans="1:9" x14ac:dyDescent="0.55000000000000004">
      <c r="A17" t="s">
        <v>43</v>
      </c>
      <c r="B17">
        <v>-92171694.396057323</v>
      </c>
      <c r="C17">
        <v>9992714.3363128081</v>
      </c>
      <c r="D17">
        <v>-9.2238896553974321</v>
      </c>
      <c r="E17">
        <v>5.551601456827159E-10</v>
      </c>
      <c r="F17">
        <v>-112640841.8084802</v>
      </c>
      <c r="G17">
        <v>-71702546.983634442</v>
      </c>
      <c r="H17">
        <v>-112640841.8084802</v>
      </c>
      <c r="I17">
        <v>-71702546.983634442</v>
      </c>
    </row>
    <row r="18" spans="1:9" x14ac:dyDescent="0.55000000000000004">
      <c r="A18" t="s">
        <v>4</v>
      </c>
      <c r="B18">
        <v>46207.758064516114</v>
      </c>
      <c r="C18">
        <v>4973.9615493632436</v>
      </c>
      <c r="D18">
        <v>9.289930693258281</v>
      </c>
      <c r="E18">
        <v>4.7679471582778598E-10</v>
      </c>
      <c r="F18">
        <v>36019.059703785504</v>
      </c>
      <c r="G18">
        <v>56396.456425246724</v>
      </c>
      <c r="H18">
        <v>36019.059703785504</v>
      </c>
      <c r="I18">
        <v>56396.456425246724</v>
      </c>
    </row>
    <row r="19" spans="1:9" x14ac:dyDescent="0.55000000000000004">
      <c r="A19" t="s">
        <v>27</v>
      </c>
      <c r="B19">
        <v>43656.758960573425</v>
      </c>
      <c r="C19">
        <v>32985.716469084007</v>
      </c>
      <c r="D19">
        <v>1.3235049480126009</v>
      </c>
      <c r="E19">
        <v>0.19637304294521429</v>
      </c>
      <c r="F19">
        <v>-23911.418231931268</v>
      </c>
      <c r="G19">
        <v>111224.93615307812</v>
      </c>
      <c r="H19">
        <v>-23911.418231931268</v>
      </c>
      <c r="I19">
        <v>111224.93615307812</v>
      </c>
    </row>
    <row r="20" spans="1:9" x14ac:dyDescent="0.55000000000000004">
      <c r="A20" t="s">
        <v>28</v>
      </c>
      <c r="B20">
        <v>-3964.6805555556011</v>
      </c>
      <c r="C20">
        <v>32962.269682705264</v>
      </c>
      <c r="D20">
        <v>-0.12027935556985631</v>
      </c>
      <c r="E20">
        <v>0.90512079561536751</v>
      </c>
      <c r="F20">
        <v>-71484.829183389942</v>
      </c>
      <c r="G20">
        <v>63555.468072278738</v>
      </c>
      <c r="H20">
        <v>-71484.829183389942</v>
      </c>
      <c r="I20">
        <v>63555.468072278738</v>
      </c>
    </row>
    <row r="21" spans="1:9" ht="14.7" thickBot="1" x14ac:dyDescent="0.6">
      <c r="A21" s="11" t="s">
        <v>29</v>
      </c>
      <c r="B21" s="11">
        <v>358926.25492831523</v>
      </c>
      <c r="C21" s="11">
        <v>32985.716469084</v>
      </c>
      <c r="D21" s="11">
        <v>10.881262963159232</v>
      </c>
      <c r="E21" s="11">
        <v>1.4446889425075736E-11</v>
      </c>
      <c r="F21" s="11">
        <v>291358.07773581054</v>
      </c>
      <c r="G21" s="11">
        <v>426494.43212081993</v>
      </c>
      <c r="H21" s="11">
        <v>291358.07773581054</v>
      </c>
      <c r="I21" s="11">
        <v>426494.43212081993</v>
      </c>
    </row>
    <row r="25" spans="1:9" x14ac:dyDescent="0.55000000000000004">
      <c r="A25" t="s">
        <v>56</v>
      </c>
      <c r="E25" t="s">
        <v>60</v>
      </c>
    </row>
    <row r="26" spans="1:9" ht="14.7" thickBot="1" x14ac:dyDescent="0.6"/>
    <row r="27" spans="1:9" x14ac:dyDescent="0.55000000000000004">
      <c r="A27" s="12" t="s">
        <v>57</v>
      </c>
      <c r="B27" s="12" t="s">
        <v>58</v>
      </c>
      <c r="C27" s="12" t="s">
        <v>59</v>
      </c>
      <c r="E27" s="12" t="s">
        <v>61</v>
      </c>
      <c r="F27" s="12" t="s">
        <v>5</v>
      </c>
    </row>
    <row r="28" spans="1:9" x14ac:dyDescent="0.55000000000000004">
      <c r="A28">
        <v>1</v>
      </c>
      <c r="B28">
        <v>474860.52329748869</v>
      </c>
      <c r="C28">
        <v>35040.476702511311</v>
      </c>
      <c r="E28">
        <v>1.5151515151515151</v>
      </c>
      <c r="F28">
        <v>500105</v>
      </c>
    </row>
    <row r="29" spans="1:9" x14ac:dyDescent="0.55000000000000004">
      <c r="A29">
        <v>2</v>
      </c>
      <c r="B29">
        <v>530069.22177418927</v>
      </c>
      <c r="C29">
        <v>-3368.2217741892673</v>
      </c>
      <c r="E29">
        <v>4.545454545454545</v>
      </c>
      <c r="F29">
        <v>509901</v>
      </c>
    </row>
    <row r="30" spans="1:9" x14ac:dyDescent="0.55000000000000004">
      <c r="A30">
        <v>3</v>
      </c>
      <c r="B30">
        <v>493999.72177418729</v>
      </c>
      <c r="C30">
        <v>6105.2782258127118</v>
      </c>
      <c r="E30">
        <v>7.5757575757575761</v>
      </c>
      <c r="F30">
        <v>517615</v>
      </c>
    </row>
    <row r="31" spans="1:9" x14ac:dyDescent="0.55000000000000004">
      <c r="A31">
        <v>4</v>
      </c>
      <c r="B31">
        <v>868442.59677418531</v>
      </c>
      <c r="C31">
        <v>-9996.5967741853092</v>
      </c>
      <c r="E31">
        <v>10.606060606060606</v>
      </c>
      <c r="F31">
        <v>526701</v>
      </c>
    </row>
    <row r="32" spans="1:9" x14ac:dyDescent="0.55000000000000004">
      <c r="A32">
        <v>5</v>
      </c>
      <c r="B32">
        <v>521068.28136199713</v>
      </c>
      <c r="C32">
        <v>18172.718638002872</v>
      </c>
      <c r="E32">
        <v>13.636363636363637</v>
      </c>
      <c r="F32">
        <v>539241</v>
      </c>
    </row>
    <row r="33" spans="1:6" x14ac:dyDescent="0.55000000000000004">
      <c r="A33">
        <v>6</v>
      </c>
      <c r="B33">
        <v>576276.97983869771</v>
      </c>
      <c r="C33">
        <v>-1336.9798386977054</v>
      </c>
      <c r="E33">
        <v>16.666666666666668</v>
      </c>
      <c r="F33">
        <v>547786</v>
      </c>
    </row>
    <row r="34" spans="1:6" x14ac:dyDescent="0.55000000000000004">
      <c r="A34">
        <v>7</v>
      </c>
      <c r="B34">
        <v>540207.47983871063</v>
      </c>
      <c r="C34">
        <v>7578.5201612893725</v>
      </c>
      <c r="E34">
        <v>19.696969696969695</v>
      </c>
      <c r="F34">
        <v>574940</v>
      </c>
    </row>
    <row r="35" spans="1:6" x14ac:dyDescent="0.55000000000000004">
      <c r="A35">
        <v>8</v>
      </c>
      <c r="B35">
        <v>914650.35483870865</v>
      </c>
      <c r="C35">
        <v>71703.645161291352</v>
      </c>
      <c r="E35">
        <v>22.727272727272727</v>
      </c>
      <c r="F35">
        <v>595729</v>
      </c>
    </row>
    <row r="36" spans="1:6" x14ac:dyDescent="0.55000000000000004">
      <c r="A36">
        <v>9</v>
      </c>
      <c r="B36">
        <v>567276.03942652047</v>
      </c>
      <c r="C36">
        <v>28452.960573479533</v>
      </c>
      <c r="E36">
        <v>25.757575757575758</v>
      </c>
      <c r="F36">
        <v>598212</v>
      </c>
    </row>
    <row r="37" spans="1:6" x14ac:dyDescent="0.55000000000000004">
      <c r="A37">
        <v>10</v>
      </c>
      <c r="B37">
        <v>622484.73790322104</v>
      </c>
      <c r="C37">
        <v>40077.262096778955</v>
      </c>
      <c r="E37">
        <v>28.787878787878789</v>
      </c>
      <c r="F37">
        <v>612493</v>
      </c>
    </row>
    <row r="38" spans="1:6" x14ac:dyDescent="0.55000000000000004">
      <c r="A38">
        <v>11</v>
      </c>
      <c r="B38">
        <v>586415.23790321907</v>
      </c>
      <c r="C38">
        <v>40907.762096780934</v>
      </c>
      <c r="E38">
        <v>31.81818181818182</v>
      </c>
      <c r="F38">
        <v>616152</v>
      </c>
    </row>
    <row r="39" spans="1:6" x14ac:dyDescent="0.55000000000000004">
      <c r="A39">
        <v>12</v>
      </c>
      <c r="B39">
        <v>960858.11290321709</v>
      </c>
      <c r="C39">
        <v>92298.887096782913</v>
      </c>
      <c r="E39">
        <v>34.848484848484851</v>
      </c>
      <c r="F39">
        <v>627323</v>
      </c>
    </row>
    <row r="40" spans="1:6" x14ac:dyDescent="0.55000000000000004">
      <c r="A40">
        <v>13</v>
      </c>
      <c r="B40">
        <v>613483.7974910289</v>
      </c>
      <c r="C40">
        <v>51996.202508971095</v>
      </c>
      <c r="E40">
        <v>37.878787878787875</v>
      </c>
      <c r="F40">
        <v>633586</v>
      </c>
    </row>
    <row r="41" spans="1:6" x14ac:dyDescent="0.55000000000000004">
      <c r="A41">
        <v>14</v>
      </c>
      <c r="B41">
        <v>668692.49596774438</v>
      </c>
      <c r="C41">
        <v>60941.504032255616</v>
      </c>
      <c r="E41">
        <v>40.909090909090907</v>
      </c>
      <c r="F41">
        <v>662562</v>
      </c>
    </row>
    <row r="42" spans="1:6" x14ac:dyDescent="0.55000000000000004">
      <c r="A42">
        <v>15</v>
      </c>
      <c r="B42">
        <v>632622.9959677424</v>
      </c>
      <c r="C42">
        <v>-16470.995967742405</v>
      </c>
      <c r="E42">
        <v>43.939393939393938</v>
      </c>
      <c r="F42">
        <v>665480</v>
      </c>
    </row>
    <row r="43" spans="1:6" x14ac:dyDescent="0.55000000000000004">
      <c r="A43">
        <v>16</v>
      </c>
      <c r="B43">
        <v>1007065.8709677404</v>
      </c>
      <c r="C43">
        <v>-169472.87096774043</v>
      </c>
      <c r="E43">
        <v>46.969696969696969</v>
      </c>
      <c r="F43">
        <v>668760</v>
      </c>
    </row>
    <row r="44" spans="1:6" x14ac:dyDescent="0.55000000000000004">
      <c r="A44">
        <v>17</v>
      </c>
      <c r="B44">
        <v>659691.55555555224</v>
      </c>
      <c r="C44">
        <v>-142076.55555555224</v>
      </c>
      <c r="E44">
        <v>50</v>
      </c>
      <c r="F44">
        <v>681729</v>
      </c>
    </row>
    <row r="45" spans="1:6" x14ac:dyDescent="0.55000000000000004">
      <c r="A45">
        <v>18</v>
      </c>
      <c r="B45">
        <v>714900.25403225282</v>
      </c>
      <c r="C45">
        <v>-102407.25403225282</v>
      </c>
      <c r="E45">
        <v>53.030303030303031</v>
      </c>
      <c r="F45">
        <v>729634</v>
      </c>
    </row>
    <row r="46" spans="1:6" x14ac:dyDescent="0.55000000000000004">
      <c r="A46">
        <v>19</v>
      </c>
      <c r="B46">
        <v>678830.75403225084</v>
      </c>
      <c r="C46">
        <v>-80618.754032250843</v>
      </c>
      <c r="E46">
        <v>56.060606060606062</v>
      </c>
      <c r="F46">
        <v>761018</v>
      </c>
    </row>
    <row r="47" spans="1:6" x14ac:dyDescent="0.55000000000000004">
      <c r="A47">
        <v>20</v>
      </c>
      <c r="B47">
        <v>1053273.6290322489</v>
      </c>
      <c r="C47">
        <v>-71889.629032248864</v>
      </c>
      <c r="E47">
        <v>59.090909090909093</v>
      </c>
      <c r="F47">
        <v>819170</v>
      </c>
    </row>
    <row r="48" spans="1:6" x14ac:dyDescent="0.55000000000000004">
      <c r="A48">
        <v>21</v>
      </c>
      <c r="B48">
        <v>705899.31362006068</v>
      </c>
      <c r="C48">
        <v>-72313.313620060682</v>
      </c>
      <c r="E48">
        <v>62.121212121212125</v>
      </c>
      <c r="F48">
        <v>821767</v>
      </c>
    </row>
    <row r="49" spans="1:6" x14ac:dyDescent="0.55000000000000004">
      <c r="A49">
        <v>22</v>
      </c>
      <c r="B49">
        <v>761108.01209677616</v>
      </c>
      <c r="C49">
        <v>-92348.012096776161</v>
      </c>
      <c r="E49">
        <v>65.151515151515142</v>
      </c>
      <c r="F49">
        <v>837593</v>
      </c>
    </row>
    <row r="50" spans="1:6" x14ac:dyDescent="0.55000000000000004">
      <c r="A50">
        <v>23</v>
      </c>
      <c r="B50">
        <v>725038.51209677418</v>
      </c>
      <c r="C50">
        <v>-43309.512096774182</v>
      </c>
      <c r="E50">
        <v>68.181818181818187</v>
      </c>
      <c r="F50">
        <v>852741</v>
      </c>
    </row>
    <row r="51" spans="1:6" x14ac:dyDescent="0.55000000000000004">
      <c r="A51">
        <v>24</v>
      </c>
      <c r="B51">
        <v>1099481.3870967722</v>
      </c>
      <c r="C51">
        <v>1733.6129032277968</v>
      </c>
      <c r="E51">
        <v>71.212121212121218</v>
      </c>
      <c r="F51">
        <v>858446</v>
      </c>
    </row>
    <row r="52" spans="1:6" x14ac:dyDescent="0.55000000000000004">
      <c r="A52">
        <v>25</v>
      </c>
      <c r="B52">
        <v>752107.07168458402</v>
      </c>
      <c r="C52">
        <v>8910.9283154159784</v>
      </c>
      <c r="E52">
        <v>74.242424242424235</v>
      </c>
      <c r="F52">
        <v>872712</v>
      </c>
    </row>
    <row r="53" spans="1:6" x14ac:dyDescent="0.55000000000000004">
      <c r="A53">
        <v>26</v>
      </c>
      <c r="B53">
        <v>807315.7701612846</v>
      </c>
      <c r="C53">
        <v>65396.229838715401</v>
      </c>
      <c r="E53">
        <v>77.272727272727266</v>
      </c>
      <c r="F53">
        <v>886569</v>
      </c>
    </row>
    <row r="54" spans="1:6" x14ac:dyDescent="0.55000000000000004">
      <c r="A54">
        <v>27</v>
      </c>
      <c r="B54">
        <v>771246.27016128262</v>
      </c>
      <c r="C54">
        <v>50520.72983871738</v>
      </c>
      <c r="E54">
        <v>80.303030303030297</v>
      </c>
      <c r="F54">
        <v>895484</v>
      </c>
    </row>
    <row r="55" spans="1:6" x14ac:dyDescent="0.55000000000000004">
      <c r="A55">
        <v>28</v>
      </c>
      <c r="B55">
        <v>1145689.1451612806</v>
      </c>
      <c r="C55">
        <v>41750.854838719359</v>
      </c>
      <c r="E55">
        <v>83.333333333333329</v>
      </c>
      <c r="F55">
        <v>981384</v>
      </c>
    </row>
    <row r="56" spans="1:6" x14ac:dyDescent="0.55000000000000004">
      <c r="A56">
        <v>29</v>
      </c>
      <c r="B56">
        <v>798314.82974909246</v>
      </c>
      <c r="C56">
        <v>20855.17025090754</v>
      </c>
      <c r="E56">
        <v>86.36363636363636</v>
      </c>
      <c r="F56">
        <v>986354</v>
      </c>
    </row>
    <row r="57" spans="1:6" x14ac:dyDescent="0.55000000000000004">
      <c r="A57">
        <v>30</v>
      </c>
      <c r="B57">
        <v>853523.52822580794</v>
      </c>
      <c r="C57">
        <v>33045.471774192061</v>
      </c>
      <c r="E57">
        <v>89.393939393939391</v>
      </c>
      <c r="F57">
        <v>1053157</v>
      </c>
    </row>
    <row r="58" spans="1:6" x14ac:dyDescent="0.55000000000000004">
      <c r="A58">
        <v>31</v>
      </c>
      <c r="B58">
        <v>817454.02822580596</v>
      </c>
      <c r="C58">
        <v>35286.97177419404</v>
      </c>
      <c r="E58">
        <v>92.424242424242422</v>
      </c>
      <c r="F58">
        <v>1101215</v>
      </c>
    </row>
    <row r="59" spans="1:6" x14ac:dyDescent="0.55000000000000004">
      <c r="A59">
        <v>32</v>
      </c>
      <c r="B59">
        <v>1191896.903225804</v>
      </c>
      <c r="C59">
        <v>43872.096774196019</v>
      </c>
      <c r="E59">
        <v>95.454545454545453</v>
      </c>
      <c r="F59">
        <v>1187440</v>
      </c>
    </row>
    <row r="60" spans="1:6" ht="14.7" thickBot="1" x14ac:dyDescent="0.6">
      <c r="A60" s="11">
        <v>33</v>
      </c>
      <c r="B60" s="11">
        <v>844522.5878136158</v>
      </c>
      <c r="C60" s="11">
        <v>50961.412186384201</v>
      </c>
      <c r="E60" s="11">
        <v>98.484848484848484</v>
      </c>
      <c r="F60" s="11">
        <v>1235769</v>
      </c>
    </row>
  </sheetData>
  <sortState xmlns:xlrd2="http://schemas.microsoft.com/office/spreadsheetml/2017/richdata2" ref="F28:F60">
    <sortCondition ref="F28"/>
  </sortState>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3FC276-E82E-49F2-8838-CF1BA9DF8CE2}">
  <dimension ref="A1:I65"/>
  <sheetViews>
    <sheetView tabSelected="1" topLeftCell="A30" workbookViewId="0">
      <selection activeCell="H40" sqref="H40"/>
    </sheetView>
  </sheetViews>
  <sheetFormatPr defaultRowHeight="14.4" x14ac:dyDescent="0.55000000000000004"/>
  <sheetData>
    <row r="1" spans="1:9" x14ac:dyDescent="0.55000000000000004">
      <c r="A1" t="s">
        <v>32</v>
      </c>
    </row>
    <row r="2" spans="1:9" ht="14.7" thickBot="1" x14ac:dyDescent="0.6"/>
    <row r="3" spans="1:9" x14ac:dyDescent="0.55000000000000004">
      <c r="A3" s="13" t="s">
        <v>33</v>
      </c>
      <c r="B3" s="13"/>
    </row>
    <row r="4" spans="1:9" x14ac:dyDescent="0.55000000000000004">
      <c r="A4" t="s">
        <v>34</v>
      </c>
      <c r="B4">
        <v>0.98773520607033627</v>
      </c>
    </row>
    <row r="5" spans="1:9" x14ac:dyDescent="0.55000000000000004">
      <c r="A5" t="s">
        <v>35</v>
      </c>
      <c r="B5">
        <v>0.97562083731080962</v>
      </c>
    </row>
    <row r="6" spans="1:9" x14ac:dyDescent="0.55000000000000004">
      <c r="A6" t="s">
        <v>36</v>
      </c>
      <c r="B6">
        <v>0.96608116495416996</v>
      </c>
    </row>
    <row r="7" spans="1:9" x14ac:dyDescent="0.55000000000000004">
      <c r="A7" t="s">
        <v>37</v>
      </c>
      <c r="B7">
        <v>37465.094202578672</v>
      </c>
    </row>
    <row r="8" spans="1:9" ht="14.7" thickBot="1" x14ac:dyDescent="0.6">
      <c r="A8" s="11" t="s">
        <v>38</v>
      </c>
      <c r="B8" s="11">
        <v>33</v>
      </c>
    </row>
    <row r="10" spans="1:9" ht="14.7" thickBot="1" x14ac:dyDescent="0.6">
      <c r="A10" t="s">
        <v>39</v>
      </c>
    </row>
    <row r="11" spans="1:9" x14ac:dyDescent="0.55000000000000004">
      <c r="A11" s="12"/>
      <c r="B11" s="12" t="s">
        <v>44</v>
      </c>
      <c r="C11" s="12" t="s">
        <v>45</v>
      </c>
      <c r="D11" s="12" t="s">
        <v>46</v>
      </c>
      <c r="E11" s="12" t="s">
        <v>47</v>
      </c>
      <c r="F11" s="12" t="s">
        <v>48</v>
      </c>
    </row>
    <row r="12" spans="1:9" x14ac:dyDescent="0.55000000000000004">
      <c r="A12" t="s">
        <v>40</v>
      </c>
      <c r="B12">
        <v>9</v>
      </c>
      <c r="C12">
        <v>1291944257005.9836</v>
      </c>
      <c r="D12">
        <v>143549361889.55374</v>
      </c>
      <c r="E12">
        <v>102.26984752068182</v>
      </c>
      <c r="F12">
        <v>2.1422662492602693E-16</v>
      </c>
    </row>
    <row r="13" spans="1:9" x14ac:dyDescent="0.55000000000000004">
      <c r="A13" t="s">
        <v>41</v>
      </c>
      <c r="B13">
        <v>23</v>
      </c>
      <c r="C13">
        <v>32283565522.986168</v>
      </c>
      <c r="D13">
        <v>1403633283.6080942</v>
      </c>
    </row>
    <row r="14" spans="1:9" ht="14.7" thickBot="1" x14ac:dyDescent="0.6">
      <c r="A14" s="11" t="s">
        <v>42</v>
      </c>
      <c r="B14" s="11">
        <v>32</v>
      </c>
      <c r="C14" s="11">
        <v>1324227822528.9697</v>
      </c>
      <c r="D14" s="11"/>
      <c r="E14" s="11"/>
      <c r="F14" s="11"/>
    </row>
    <row r="15" spans="1:9" ht="14.7" thickBot="1" x14ac:dyDescent="0.6"/>
    <row r="16" spans="1:9" x14ac:dyDescent="0.55000000000000004">
      <c r="A16" s="12"/>
      <c r="B16" s="12" t="s">
        <v>49</v>
      </c>
      <c r="C16" s="12" t="s">
        <v>37</v>
      </c>
      <c r="D16" s="12" t="s">
        <v>50</v>
      </c>
      <c r="E16" s="12" t="s">
        <v>51</v>
      </c>
      <c r="F16" s="12" t="s">
        <v>52</v>
      </c>
      <c r="G16" s="12" t="s">
        <v>53</v>
      </c>
      <c r="H16" s="12" t="s">
        <v>54</v>
      </c>
      <c r="I16" s="12" t="s">
        <v>55</v>
      </c>
    </row>
    <row r="17" spans="1:9" x14ac:dyDescent="0.55000000000000004">
      <c r="A17" t="s">
        <v>43</v>
      </c>
      <c r="B17">
        <v>-84771448.157072842</v>
      </c>
      <c r="C17">
        <v>96577865.575299039</v>
      </c>
      <c r="D17">
        <v>-0.87775234679398595</v>
      </c>
      <c r="E17">
        <v>0.38915531642082268</v>
      </c>
      <c r="F17">
        <v>-284557984.77744305</v>
      </c>
      <c r="G17">
        <v>115015088.4632974</v>
      </c>
      <c r="H17">
        <v>-284557984.77744305</v>
      </c>
      <c r="I17">
        <v>115015088.4632974</v>
      </c>
    </row>
    <row r="18" spans="1:9" x14ac:dyDescent="0.55000000000000004">
      <c r="A18" t="s">
        <v>4</v>
      </c>
      <c r="B18">
        <v>43036.43956856172</v>
      </c>
      <c r="C18">
        <v>48762.480081666152</v>
      </c>
      <c r="D18">
        <v>0.88257282026027783</v>
      </c>
      <c r="E18">
        <v>0.38659869100574451</v>
      </c>
      <c r="F18">
        <v>-57836.435955284251</v>
      </c>
      <c r="G18">
        <v>143909.31509240769</v>
      </c>
      <c r="H18">
        <v>-57836.435955284251</v>
      </c>
      <c r="I18">
        <v>143909.31509240769</v>
      </c>
    </row>
    <row r="19" spans="1:9" x14ac:dyDescent="0.55000000000000004">
      <c r="A19" t="s">
        <v>27</v>
      </c>
      <c r="B19">
        <v>44943.359155605314</v>
      </c>
      <c r="C19">
        <v>18912.479372274658</v>
      </c>
      <c r="D19">
        <v>2.3763864203596405</v>
      </c>
      <c r="E19">
        <v>2.619097354099275E-2</v>
      </c>
      <c r="F19">
        <v>5819.9147702560658</v>
      </c>
      <c r="G19">
        <v>84066.80354095457</v>
      </c>
      <c r="H19">
        <v>5819.9147702560658</v>
      </c>
      <c r="I19">
        <v>84066.80354095457</v>
      </c>
    </row>
    <row r="20" spans="1:9" x14ac:dyDescent="0.55000000000000004">
      <c r="A20" t="s">
        <v>28</v>
      </c>
      <c r="B20">
        <v>33475.75731130402</v>
      </c>
      <c r="C20">
        <v>21199.434597830961</v>
      </c>
      <c r="D20">
        <v>1.5790872703147056</v>
      </c>
      <c r="E20">
        <v>0.1279718761394944</v>
      </c>
      <c r="F20">
        <v>-10378.614406079891</v>
      </c>
      <c r="G20">
        <v>77330.129028687923</v>
      </c>
      <c r="H20">
        <v>-10378.614406079891</v>
      </c>
      <c r="I20">
        <v>77330.129028687923</v>
      </c>
    </row>
    <row r="21" spans="1:9" x14ac:dyDescent="0.55000000000000004">
      <c r="A21" t="s">
        <v>29</v>
      </c>
      <c r="B21">
        <v>394835.6678503225</v>
      </c>
      <c r="C21">
        <v>20682.748410969842</v>
      </c>
      <c r="D21">
        <v>19.090096732062317</v>
      </c>
      <c r="E21">
        <v>1.3310092340515776E-15</v>
      </c>
      <c r="F21">
        <v>352050.14294558723</v>
      </c>
      <c r="G21">
        <v>437621.19275505777</v>
      </c>
      <c r="H21">
        <v>352050.14294558723</v>
      </c>
      <c r="I21">
        <v>437621.19275505777</v>
      </c>
    </row>
    <row r="22" spans="1:9" x14ac:dyDescent="0.55000000000000004">
      <c r="A22" t="s">
        <v>6</v>
      </c>
      <c r="B22">
        <v>-21150.700613248748</v>
      </c>
      <c r="C22">
        <v>4666.9765893204603</v>
      </c>
      <c r="D22">
        <v>-4.5319920099124422</v>
      </c>
      <c r="E22">
        <v>1.4945585265367772E-4</v>
      </c>
      <c r="F22">
        <v>-30805.077252394054</v>
      </c>
      <c r="G22">
        <v>-11496.323974103441</v>
      </c>
      <c r="H22">
        <v>-30805.077252394054</v>
      </c>
      <c r="I22">
        <v>-11496.323974103441</v>
      </c>
    </row>
    <row r="23" spans="1:9" x14ac:dyDescent="0.55000000000000004">
      <c r="A23" t="s">
        <v>7</v>
      </c>
      <c r="B23">
        <v>192.50294542997213</v>
      </c>
      <c r="C23">
        <v>117.49916611062028</v>
      </c>
      <c r="D23">
        <v>1.6383345669767486</v>
      </c>
      <c r="E23">
        <v>0.1149613607359357</v>
      </c>
      <c r="F23">
        <v>-50.562598762654517</v>
      </c>
      <c r="G23">
        <v>435.5684896225988</v>
      </c>
      <c r="H23">
        <v>-50.562598762654517</v>
      </c>
      <c r="I23">
        <v>435.5684896225988</v>
      </c>
    </row>
    <row r="24" spans="1:9" x14ac:dyDescent="0.55000000000000004">
      <c r="A24" t="s">
        <v>8</v>
      </c>
      <c r="B24">
        <v>66.310361025184548</v>
      </c>
      <c r="C24">
        <v>83.049047612822051</v>
      </c>
      <c r="D24">
        <v>0.79844818130035733</v>
      </c>
      <c r="E24">
        <v>0.43277816279073156</v>
      </c>
      <c r="F24">
        <v>-105.48968335713376</v>
      </c>
      <c r="G24">
        <v>238.11040540750287</v>
      </c>
      <c r="H24">
        <v>-105.48968335713376</v>
      </c>
      <c r="I24">
        <v>238.11040540750287</v>
      </c>
    </row>
    <row r="25" spans="1:9" x14ac:dyDescent="0.55000000000000004">
      <c r="A25" t="s">
        <v>9</v>
      </c>
      <c r="B25">
        <v>-11010.383222597586</v>
      </c>
      <c r="C25">
        <v>19112.332037653072</v>
      </c>
      <c r="D25">
        <v>-0.57608789973437602</v>
      </c>
      <c r="E25">
        <v>0.57015063191013848</v>
      </c>
      <c r="F25">
        <v>-50547.254345144422</v>
      </c>
      <c r="G25">
        <v>28526.48789994925</v>
      </c>
      <c r="H25">
        <v>-50547.254345144422</v>
      </c>
      <c r="I25">
        <v>28526.48789994925</v>
      </c>
    </row>
    <row r="26" spans="1:9" ht="14.7" thickBot="1" x14ac:dyDescent="0.6">
      <c r="A26" s="11" t="s">
        <v>10</v>
      </c>
      <c r="B26" s="11">
        <v>-16208.160497156683</v>
      </c>
      <c r="C26" s="11">
        <v>12334.224971668731</v>
      </c>
      <c r="D26" s="11">
        <v>-1.3140801740187358</v>
      </c>
      <c r="E26" s="11">
        <v>0.20177515059187898</v>
      </c>
      <c r="F26" s="11">
        <v>-41723.448853419883</v>
      </c>
      <c r="G26" s="11">
        <v>9307.1278591065184</v>
      </c>
      <c r="H26" s="11">
        <v>-41723.448853419883</v>
      </c>
      <c r="I26" s="11">
        <v>9307.1278591065184</v>
      </c>
    </row>
    <row r="30" spans="1:9" x14ac:dyDescent="0.55000000000000004">
      <c r="A30" t="s">
        <v>56</v>
      </c>
      <c r="E30" t="s">
        <v>60</v>
      </c>
    </row>
    <row r="31" spans="1:9" ht="14.7" thickBot="1" x14ac:dyDescent="0.6"/>
    <row r="32" spans="1:9" x14ac:dyDescent="0.55000000000000004">
      <c r="A32" s="12" t="s">
        <v>57</v>
      </c>
      <c r="B32" s="12" t="s">
        <v>58</v>
      </c>
      <c r="C32" s="12" t="s">
        <v>59</v>
      </c>
      <c r="E32" s="12" t="s">
        <v>61</v>
      </c>
      <c r="F32" s="12" t="s">
        <v>5</v>
      </c>
    </row>
    <row r="33" spans="1:6" x14ac:dyDescent="0.55000000000000004">
      <c r="A33">
        <v>1</v>
      </c>
      <c r="B33">
        <v>460033.04395595344</v>
      </c>
      <c r="C33">
        <v>49867.956044046558</v>
      </c>
      <c r="E33">
        <v>1.5151515151515151</v>
      </c>
      <c r="F33">
        <v>500105</v>
      </c>
    </row>
    <row r="34" spans="1:6" x14ac:dyDescent="0.55000000000000004">
      <c r="A34">
        <v>2</v>
      </c>
      <c r="B34">
        <v>524440.56035711034</v>
      </c>
      <c r="C34">
        <v>2260.439642889658</v>
      </c>
      <c r="E34">
        <v>4.545454545454545</v>
      </c>
      <c r="F34">
        <v>509901</v>
      </c>
    </row>
    <row r="35" spans="1:6" x14ac:dyDescent="0.55000000000000004">
      <c r="A35">
        <v>3</v>
      </c>
      <c r="B35">
        <v>517441.36999430123</v>
      </c>
      <c r="C35">
        <v>-17336.369994301233</v>
      </c>
      <c r="E35">
        <v>7.5757575757575761</v>
      </c>
      <c r="F35">
        <v>517615</v>
      </c>
    </row>
    <row r="36" spans="1:6" x14ac:dyDescent="0.55000000000000004">
      <c r="A36">
        <v>4</v>
      </c>
      <c r="B36">
        <v>874490.27263311599</v>
      </c>
      <c r="C36">
        <v>-16044.272633115994</v>
      </c>
      <c r="E36">
        <v>10.606060606060606</v>
      </c>
      <c r="F36">
        <v>526701</v>
      </c>
    </row>
    <row r="37" spans="1:6" x14ac:dyDescent="0.55000000000000004">
      <c r="A37">
        <v>5</v>
      </c>
      <c r="B37">
        <v>533385.20882807462</v>
      </c>
      <c r="C37">
        <v>5855.7911719253752</v>
      </c>
      <c r="E37">
        <v>13.636363636363637</v>
      </c>
      <c r="F37">
        <v>539241</v>
      </c>
    </row>
    <row r="38" spans="1:6" x14ac:dyDescent="0.55000000000000004">
      <c r="A38">
        <v>6</v>
      </c>
      <c r="B38">
        <v>595426.20560188266</v>
      </c>
      <c r="C38">
        <v>-20486.205601882655</v>
      </c>
      <c r="E38">
        <v>16.666666666666668</v>
      </c>
      <c r="F38">
        <v>547786</v>
      </c>
    </row>
    <row r="39" spans="1:6" x14ac:dyDescent="0.55000000000000004">
      <c r="A39">
        <v>7</v>
      </c>
      <c r="B39">
        <v>546534.74216202344</v>
      </c>
      <c r="C39">
        <v>1251.2578379765619</v>
      </c>
      <c r="E39">
        <v>19.696969696969695</v>
      </c>
      <c r="F39">
        <v>574940</v>
      </c>
    </row>
    <row r="40" spans="1:6" x14ac:dyDescent="0.55000000000000004">
      <c r="A40">
        <v>8</v>
      </c>
      <c r="B40">
        <v>935020.40581752756</v>
      </c>
      <c r="C40">
        <v>51333.594182472443</v>
      </c>
      <c r="E40">
        <v>22.727272727272727</v>
      </c>
      <c r="F40">
        <v>595729</v>
      </c>
    </row>
    <row r="41" spans="1:6" x14ac:dyDescent="0.55000000000000004">
      <c r="A41">
        <v>9</v>
      </c>
      <c r="B41">
        <v>629559.80016845337</v>
      </c>
      <c r="C41">
        <v>-33830.800168453366</v>
      </c>
      <c r="E41">
        <v>25.757575757575758</v>
      </c>
      <c r="F41">
        <v>598212</v>
      </c>
    </row>
    <row r="42" spans="1:6" x14ac:dyDescent="0.55000000000000004">
      <c r="A42">
        <v>10</v>
      </c>
      <c r="B42">
        <v>684969.22751258244</v>
      </c>
      <c r="C42">
        <v>-22407.227512582438</v>
      </c>
      <c r="E42">
        <v>28.787878787878789</v>
      </c>
      <c r="F42">
        <v>612493</v>
      </c>
    </row>
    <row r="43" spans="1:6" x14ac:dyDescent="0.55000000000000004">
      <c r="A43">
        <v>11</v>
      </c>
      <c r="B43">
        <v>635418.26631367533</v>
      </c>
      <c r="C43">
        <v>-8095.2663136753254</v>
      </c>
      <c r="E43">
        <v>31.81818181818182</v>
      </c>
      <c r="F43">
        <v>616152</v>
      </c>
    </row>
    <row r="44" spans="1:6" x14ac:dyDescent="0.55000000000000004">
      <c r="A44">
        <v>12</v>
      </c>
      <c r="B44">
        <v>1034998.7181169109</v>
      </c>
      <c r="C44">
        <v>18158.281883089105</v>
      </c>
      <c r="E44">
        <v>34.848484848484851</v>
      </c>
      <c r="F44">
        <v>627323</v>
      </c>
    </row>
    <row r="45" spans="1:6" x14ac:dyDescent="0.55000000000000004">
      <c r="A45">
        <v>13</v>
      </c>
      <c r="B45">
        <v>649975.68499785545</v>
      </c>
      <c r="C45">
        <v>15504.315002144547</v>
      </c>
      <c r="E45">
        <v>37.878787878787875</v>
      </c>
      <c r="F45">
        <v>633586</v>
      </c>
    </row>
    <row r="46" spans="1:6" x14ac:dyDescent="0.55000000000000004">
      <c r="A46">
        <v>14</v>
      </c>
      <c r="B46">
        <v>716357.94687899563</v>
      </c>
      <c r="C46">
        <v>13276.05312100437</v>
      </c>
      <c r="E46">
        <v>40.909090909090907</v>
      </c>
      <c r="F46">
        <v>662562</v>
      </c>
    </row>
    <row r="47" spans="1:6" x14ac:dyDescent="0.55000000000000004">
      <c r="A47">
        <v>15</v>
      </c>
      <c r="B47">
        <v>605585.79559428745</v>
      </c>
      <c r="C47">
        <v>10566.204405712546</v>
      </c>
      <c r="E47">
        <v>43.939393939393938</v>
      </c>
      <c r="F47">
        <v>665480</v>
      </c>
    </row>
    <row r="48" spans="1:6" x14ac:dyDescent="0.55000000000000004">
      <c r="A48">
        <v>16</v>
      </c>
      <c r="B48">
        <v>872173.54312309355</v>
      </c>
      <c r="C48">
        <v>-34580.54312309355</v>
      </c>
      <c r="E48">
        <v>46.969696969696969</v>
      </c>
      <c r="F48">
        <v>668760</v>
      </c>
    </row>
    <row r="49" spans="1:6" x14ac:dyDescent="0.55000000000000004">
      <c r="A49">
        <v>17</v>
      </c>
      <c r="B49">
        <v>574966.44078928779</v>
      </c>
      <c r="C49">
        <v>-57351.440789287793</v>
      </c>
      <c r="E49">
        <v>50</v>
      </c>
      <c r="F49">
        <v>681729</v>
      </c>
    </row>
    <row r="50" spans="1:6" x14ac:dyDescent="0.55000000000000004">
      <c r="A50">
        <v>18</v>
      </c>
      <c r="B50">
        <v>643000.39424025768</v>
      </c>
      <c r="C50">
        <v>-30507.394240257679</v>
      </c>
      <c r="E50">
        <v>53.030303030303031</v>
      </c>
      <c r="F50">
        <v>729634</v>
      </c>
    </row>
    <row r="51" spans="1:6" x14ac:dyDescent="0.55000000000000004">
      <c r="A51">
        <v>19</v>
      </c>
      <c r="B51">
        <v>597053.4098402228</v>
      </c>
      <c r="C51">
        <v>1158.5901597772026</v>
      </c>
      <c r="E51">
        <v>56.060606060606062</v>
      </c>
      <c r="F51">
        <v>761018</v>
      </c>
    </row>
    <row r="52" spans="1:6" x14ac:dyDescent="0.55000000000000004">
      <c r="A52">
        <v>20</v>
      </c>
      <c r="B52">
        <v>974975.91907207062</v>
      </c>
      <c r="C52">
        <v>6408.0809279293753</v>
      </c>
      <c r="E52">
        <v>59.090909090909093</v>
      </c>
      <c r="F52">
        <v>819170</v>
      </c>
    </row>
    <row r="53" spans="1:6" x14ac:dyDescent="0.55000000000000004">
      <c r="A53">
        <v>21</v>
      </c>
      <c r="B53">
        <v>607055.01861210039</v>
      </c>
      <c r="C53">
        <v>26530.981387899606</v>
      </c>
      <c r="E53">
        <v>62.121212121212125</v>
      </c>
      <c r="F53">
        <v>821767</v>
      </c>
    </row>
    <row r="54" spans="1:6" x14ac:dyDescent="0.55000000000000004">
      <c r="A54">
        <v>22</v>
      </c>
      <c r="B54">
        <v>695515.8067557161</v>
      </c>
      <c r="C54">
        <v>-26755.806755716098</v>
      </c>
      <c r="E54">
        <v>65.151515151515142</v>
      </c>
      <c r="F54">
        <v>837593</v>
      </c>
    </row>
    <row r="55" spans="1:6" x14ac:dyDescent="0.55000000000000004">
      <c r="A55">
        <v>23</v>
      </c>
      <c r="B55">
        <v>712920.10512042139</v>
      </c>
      <c r="C55">
        <v>-31191.105120421387</v>
      </c>
      <c r="E55">
        <v>68.181818181818187</v>
      </c>
      <c r="F55">
        <v>852741</v>
      </c>
    </row>
    <row r="56" spans="1:6" x14ac:dyDescent="0.55000000000000004">
      <c r="A56">
        <v>24</v>
      </c>
      <c r="B56">
        <v>1123993.5140786488</v>
      </c>
      <c r="C56">
        <v>-22778.514078648761</v>
      </c>
      <c r="E56">
        <v>71.212121212121218</v>
      </c>
      <c r="F56">
        <v>858446</v>
      </c>
    </row>
    <row r="57" spans="1:6" x14ac:dyDescent="0.55000000000000004">
      <c r="A57">
        <v>25</v>
      </c>
      <c r="B57">
        <v>749640.51842205296</v>
      </c>
      <c r="C57">
        <v>11377.481577947037</v>
      </c>
      <c r="E57">
        <v>74.242424242424235</v>
      </c>
      <c r="F57">
        <v>872712</v>
      </c>
    </row>
    <row r="58" spans="1:6" x14ac:dyDescent="0.55000000000000004">
      <c r="A58">
        <v>26</v>
      </c>
      <c r="B58">
        <v>795878.77765555319</v>
      </c>
      <c r="C58">
        <v>76833.222344446811</v>
      </c>
      <c r="E58">
        <v>77.272727272727266</v>
      </c>
      <c r="F58">
        <v>886569</v>
      </c>
    </row>
    <row r="59" spans="1:6" x14ac:dyDescent="0.55000000000000004">
      <c r="A59">
        <v>27</v>
      </c>
      <c r="B59">
        <v>750981.16826725611</v>
      </c>
      <c r="C59">
        <v>70785.831732743885</v>
      </c>
      <c r="E59">
        <v>80.303030303030297</v>
      </c>
      <c r="F59">
        <v>895484</v>
      </c>
    </row>
    <row r="60" spans="1:6" x14ac:dyDescent="0.55000000000000004">
      <c r="A60">
        <v>28</v>
      </c>
      <c r="B60">
        <v>1148937.1921542173</v>
      </c>
      <c r="C60">
        <v>38502.807845782721</v>
      </c>
      <c r="E60">
        <v>83.333333333333329</v>
      </c>
      <c r="F60">
        <v>981384</v>
      </c>
    </row>
    <row r="61" spans="1:6" x14ac:dyDescent="0.55000000000000004">
      <c r="A61">
        <v>29</v>
      </c>
      <c r="B61">
        <v>832508.2007875659</v>
      </c>
      <c r="C61">
        <v>-13338.200787565904</v>
      </c>
      <c r="E61">
        <v>86.36363636363636</v>
      </c>
      <c r="F61">
        <v>986354</v>
      </c>
    </row>
    <row r="62" spans="1:6" x14ac:dyDescent="0.55000000000000004">
      <c r="A62">
        <v>30</v>
      </c>
      <c r="B62">
        <v>878782.08099757461</v>
      </c>
      <c r="C62">
        <v>7786.9190024253912</v>
      </c>
      <c r="E62">
        <v>89.393939393939391</v>
      </c>
      <c r="F62">
        <v>1053157</v>
      </c>
    </row>
    <row r="63" spans="1:6" x14ac:dyDescent="0.55000000000000004">
      <c r="A63">
        <v>31</v>
      </c>
      <c r="B63">
        <v>879880.14270750456</v>
      </c>
      <c r="C63">
        <v>-27139.142707504565</v>
      </c>
      <c r="E63">
        <v>92.424242424242422</v>
      </c>
      <c r="F63">
        <v>1101215</v>
      </c>
    </row>
    <row r="64" spans="1:6" x14ac:dyDescent="0.55000000000000004">
      <c r="A64">
        <v>32</v>
      </c>
      <c r="B64">
        <v>1276768.4350040955</v>
      </c>
      <c r="C64">
        <v>-40999.435004095547</v>
      </c>
      <c r="E64">
        <v>95.454545454545453</v>
      </c>
      <c r="F64">
        <v>1187440</v>
      </c>
    </row>
    <row r="65" spans="1:6" ht="14.7" thickBot="1" x14ac:dyDescent="0.6">
      <c r="A65" s="11">
        <v>33</v>
      </c>
      <c r="B65" s="11">
        <v>900100.08343828225</v>
      </c>
      <c r="C65" s="11">
        <v>-4616.0834382822504</v>
      </c>
      <c r="E65" s="11">
        <v>98.484848484848484</v>
      </c>
      <c r="F65" s="11">
        <v>1235769</v>
      </c>
    </row>
  </sheetData>
  <sortState xmlns:xlrd2="http://schemas.microsoft.com/office/spreadsheetml/2017/richdata2" ref="F33:F65">
    <sortCondition ref="F33"/>
  </sortState>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1</vt:i4>
      </vt:variant>
    </vt:vector>
  </HeadingPairs>
  <TitlesOfParts>
    <vt:vector size="7" baseType="lpstr">
      <vt:lpstr>13_50</vt:lpstr>
      <vt:lpstr>Tiffany 2013 Data</vt:lpstr>
      <vt:lpstr>Tiffany Answer</vt:lpstr>
      <vt:lpstr>MultiRegOrdinalQuarter</vt:lpstr>
      <vt:lpstr>MultiRegDummyQuarterNoEconInd</vt:lpstr>
      <vt:lpstr>MultiRegDummyQuarterWithEconInd</vt:lpstr>
      <vt:lpstr>Sales1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Avinash Bisram</dc:creator>
  <cp:lastModifiedBy>Avinash Bisram</cp:lastModifiedBy>
  <dcterms:created xsi:type="dcterms:W3CDTF">2015-06-05T18:17:20Z</dcterms:created>
  <dcterms:modified xsi:type="dcterms:W3CDTF">2024-04-24T20:25:42Z</dcterms:modified>
</cp:coreProperties>
</file>