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2d03f6d27d68f1f/Desktop/School/Spring 2024/Spreadsheet Modeling/"/>
    </mc:Choice>
  </mc:AlternateContent>
  <xr:revisionPtr revIDLastSave="786" documentId="6_{6A4259C6-B4DF-47D5-ABCB-650EC5A3103A}" xr6:coauthVersionLast="47" xr6:coauthVersionMax="47" xr10:uidLastSave="{A1D7C2A1-F2B6-4649-9A2D-955980CCF5BC}"/>
  <bookViews>
    <workbookView xWindow="-96" yWindow="-96" windowWidth="20928" windowHeight="12432" activeTab="2" xr2:uid="{00000000-000D-0000-FFFF-FFFF00000000}"/>
  </bookViews>
  <sheets>
    <sheet name="Q1" sheetId="1" r:id="rId1"/>
    <sheet name="6_36" sheetId="2" r:id="rId2"/>
    <sheet name="6_49_a" sheetId="3" r:id="rId3"/>
  </sheets>
  <definedNames>
    <definedName name="Available" localSheetId="2">'6_49_a'!$D$25:$D$26</definedName>
    <definedName name="Cash_outflow" localSheetId="1">'6_36'!$B$7:$E$7</definedName>
    <definedName name="Decisions" localSheetId="1">'6_36'!$B$12:$E$12</definedName>
    <definedName name="Hubs_covered_by" localSheetId="0">'Q1'!$B$43:$B$54</definedName>
    <definedName name="Labor_hours" localSheetId="2">'6_49_a'!$B$10:$C$10</definedName>
    <definedName name="Logical_upper_bound" localSheetId="2">'6_49_a'!$B$21:$C$21</definedName>
    <definedName name="NPV" localSheetId="1">'6_36'!$B$8:$E$8</definedName>
    <definedName name="Number_of_chips" localSheetId="2">'6_49_a'!$B$11:$C$11</definedName>
    <definedName name="Number_produced" localSheetId="2">'6_49_a'!$B$19:$C$19</definedName>
    <definedName name="Required" localSheetId="0">'Q1'!$D$43:$D$54</definedName>
    <definedName name="solver_adj" localSheetId="1" hidden="1">'6_36'!$B$12:$E$12</definedName>
    <definedName name="solver_adj" localSheetId="2" hidden="1">'6_49_a'!$B$15:$C$15,'6_49_a'!$B$19:$C$19</definedName>
    <definedName name="solver_adj" localSheetId="0" hidden="1">'Q1'!$B$39:$M$39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0" hidden="1">2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'6_36'!$B$15</definedName>
    <definedName name="solver_lhs1" localSheetId="2" hidden="1">'6_49_a'!$B$15:$C$15</definedName>
    <definedName name="solver_lhs1" localSheetId="0" hidden="1">'Q1'!$B$43:$B$54</definedName>
    <definedName name="solver_lhs2" localSheetId="1" hidden="1">'6_36'!$B$12:$E$12</definedName>
    <definedName name="solver_lhs2" localSheetId="2" hidden="1">'6_49_a'!$B$19:$C$19</definedName>
    <definedName name="solver_lhs2" localSheetId="0" hidden="1">'Q1'!$B$39:$M$39</definedName>
    <definedName name="solver_lhs3" localSheetId="2" hidden="1">'6_49_a'!$B$25:$B$26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2</definedName>
    <definedName name="solver_num" localSheetId="2" hidden="1">3</definedName>
    <definedName name="solver_num" localSheetId="0" hidden="1">2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'6_36'!$B$17</definedName>
    <definedName name="solver_opt" localSheetId="2" hidden="1">'6_49_a'!$B$30</definedName>
    <definedName name="solver_opt" localSheetId="0" hidden="1">'Q1'!$B$57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el1" localSheetId="1" hidden="1">1</definedName>
    <definedName name="solver_rel1" localSheetId="2" hidden="1">5</definedName>
    <definedName name="solver_rel1" localSheetId="0" hidden="1">3</definedName>
    <definedName name="solver_rel2" localSheetId="1" hidden="1">5</definedName>
    <definedName name="solver_rel2" localSheetId="2" hidden="1">1</definedName>
    <definedName name="solver_rel2" localSheetId="0" hidden="1">5</definedName>
    <definedName name="solver_rel3" localSheetId="2" hidden="1">1</definedName>
    <definedName name="solver_rhs1" localSheetId="1" hidden="1">'6_36'!$D$15</definedName>
    <definedName name="solver_rhs1" localSheetId="2" hidden="1">"binary"</definedName>
    <definedName name="solver_rhs1" localSheetId="0" hidden="1">'Q1'!$D$43:$D$54</definedName>
    <definedName name="solver_rhs2" localSheetId="1" hidden="1">"binary"</definedName>
    <definedName name="solver_rhs2" localSheetId="2" hidden="1">'6_49_a'!$B$21:$C$21</definedName>
    <definedName name="solver_rhs2" localSheetId="0" hidden="1">"binary"</definedName>
    <definedName name="solver_rhs3" localSheetId="2" hidden="1">'6_49_a'!$D$25:$D$26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</definedName>
    <definedName name="solver_tol" localSheetId="2" hidden="1">0</definedName>
    <definedName name="solver_tol" localSheetId="0" hidden="1">0</definedName>
    <definedName name="solver_typ" localSheetId="1" hidden="1">1</definedName>
    <definedName name="solver_typ" localSheetId="2" hidden="1">1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  <definedName name="Used" localSheetId="2">'6_49_a'!$B$25:$B$26</definedName>
    <definedName name="Used_as_hub" localSheetId="0">'Q1'!$B$39:$M$39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B45" i="1"/>
  <c r="B46" i="1"/>
  <c r="B47" i="1"/>
  <c r="B48" i="1"/>
  <c r="B49" i="1"/>
  <c r="B50" i="1"/>
  <c r="B51" i="1"/>
  <c r="B52" i="1"/>
  <c r="B53" i="1"/>
  <c r="B54" i="1"/>
  <c r="B43" i="1"/>
  <c r="B57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C21" i="3"/>
  <c r="B21" i="3"/>
  <c r="B29" i="3"/>
  <c r="B28" i="3"/>
  <c r="B26" i="3"/>
  <c r="B25" i="3"/>
  <c r="B17" i="2"/>
  <c r="B15" i="2"/>
  <c r="B3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A3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1 if yes, 0 if no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<sst xmlns="http://schemas.openxmlformats.org/spreadsheetml/2006/main" count="176" uniqueCount="83">
  <si>
    <t>Western Airlines hub location model with distances</t>
  </si>
  <si>
    <t>Input data</t>
  </si>
  <si>
    <t>Mile limit</t>
  </si>
  <si>
    <t>Distance from each city to each other city</t>
  </si>
  <si>
    <t>AT</t>
  </si>
  <si>
    <t>BO</t>
  </si>
  <si>
    <t>CH</t>
  </si>
  <si>
    <t>DE</t>
  </si>
  <si>
    <t>HO</t>
  </si>
  <si>
    <t>LA</t>
  </si>
  <si>
    <t>NO</t>
  </si>
  <si>
    <t>NY</t>
  </si>
  <si>
    <t>PI</t>
  </si>
  <si>
    <t>SL</t>
  </si>
  <si>
    <t>SF</t>
  </si>
  <si>
    <t>SE</t>
  </si>
  <si>
    <t>Which cities are covered by which potential hubs with this mile limit</t>
  </si>
  <si>
    <t>Potential hub</t>
  </si>
  <si>
    <t>City</t>
  </si>
  <si>
    <t>Decisions: which cities to use as hubs</t>
  </si>
  <si>
    <t>Used as hub?</t>
  </si>
  <si>
    <t>Constraints that each city must be covered by at least one hub</t>
  </si>
  <si>
    <t>Hubs covered by</t>
  </si>
  <si>
    <t>Required</t>
  </si>
  <si>
    <t>Objective to minimize</t>
  </si>
  <si>
    <t>Total hubs</t>
  </si>
  <si>
    <t>Capital budgeting</t>
  </si>
  <si>
    <t>Note: All cash amounts are in $millions.</t>
  </si>
  <si>
    <t>Cash outflows and NPVs of projects</t>
  </si>
  <si>
    <t>Project 1</t>
  </si>
  <si>
    <t>Project 2</t>
  </si>
  <si>
    <t>Project 3</t>
  </si>
  <si>
    <t>Project 4</t>
  </si>
  <si>
    <t>Cash outflow</t>
  </si>
  <si>
    <t>NPV</t>
  </si>
  <si>
    <t>Projects to invest in (1 if selected, 0 if not)</t>
  </si>
  <si>
    <t>Cash flow constraint</t>
  </si>
  <si>
    <t>Outflow</t>
  </si>
  <si>
    <t>Budget</t>
  </si>
  <si>
    <t>Total NPV</t>
  </si>
  <si>
    <t>Producing computers</t>
  </si>
  <si>
    <t>Unit selling price and fixed cost for each computer type</t>
  </si>
  <si>
    <t>Pear</t>
  </si>
  <si>
    <t>Apricot</t>
  </si>
  <si>
    <t>Fixed equipment cost</t>
  </si>
  <si>
    <t>Unit selling price</t>
  </si>
  <si>
    <t>Resource usage per computer</t>
  </si>
  <si>
    <t>Labor hours</t>
  </si>
  <si>
    <t>Number of chips</t>
  </si>
  <si>
    <t>Type(s) to produce (1 if produced, 0 if not)</t>
  </si>
  <si>
    <t>Number of computers to produce</t>
  </si>
  <si>
    <t>Number produced</t>
  </si>
  <si>
    <t>Logical upper bound</t>
  </si>
  <si>
    <t>Constraints on resource usage</t>
  </si>
  <si>
    <t>Used</t>
  </si>
  <si>
    <t>Available</t>
  </si>
  <si>
    <t>Equipment cost</t>
  </si>
  <si>
    <t>Revenue</t>
  </si>
  <si>
    <t>Profit</t>
  </si>
  <si>
    <t xml:space="preserve">&lt;= </t>
  </si>
  <si>
    <t>Range names used:</t>
  </si>
  <si>
    <t>Cash_outflow</t>
  </si>
  <si>
    <t>='6_36'!$B$7:$E$7</t>
  </si>
  <si>
    <t>Decisions</t>
  </si>
  <si>
    <t>='6_36'!$B$12:$E$12</t>
  </si>
  <si>
    <t>='6_36'!$B$8:$E$8</t>
  </si>
  <si>
    <t>&lt;=</t>
  </si>
  <si>
    <t>Number_produced</t>
  </si>
  <si>
    <t>='6_49_a'!$B$19:$C$19</t>
  </si>
  <si>
    <t>Labor_hours</t>
  </si>
  <si>
    <t>='6_49_a'!$B$10:$C$10</t>
  </si>
  <si>
    <t>Number_of_chips</t>
  </si>
  <si>
    <t>='6_49_a'!$B$11:$C$11</t>
  </si>
  <si>
    <t>='6_49_a'!$D$25:$D$26</t>
  </si>
  <si>
    <t>='6_49_a'!$B$25:$B$26</t>
  </si>
  <si>
    <t>Logical_upper_bound</t>
  </si>
  <si>
    <t>='6_49_a'!$B$21:$C$21</t>
  </si>
  <si>
    <t>&gt;=</t>
  </si>
  <si>
    <t>Used_as_hub</t>
  </si>
  <si>
    <t>='Q1'!$B$39:$M$39</t>
  </si>
  <si>
    <t>Hubs_covered_by</t>
  </si>
  <si>
    <t>='Q1'!$B$43:$B$54</t>
  </si>
  <si>
    <t>='Q1'!$D$43:$D$54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</si>
</sst>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ck">
        <color indexed="10"/>
      </left>
      <right/>
      <top style="thick">
        <color indexed="10"/>
      </top>
      <bottom style="thick">
        <color indexed="10"/>
      </bottom>
      <diagonal/>
    </border>
    <border>
      <left/>
      <right/>
      <top style="thick">
        <color indexed="10"/>
      </top>
      <bottom style="thick">
        <color indexed="10"/>
      </bottom>
      <diagonal/>
    </border>
    <border>
      <left/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/>
      <diagonal/>
    </border>
    <border>
      <left/>
      <right style="medium">
        <color indexed="12"/>
      </right>
      <top/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medium">
        <color indexed="12"/>
      </right>
      <top/>
      <bottom style="medium">
        <color indexed="12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2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6" fontId="0" fillId="0" borderId="6" xfId="0" applyNumberFormat="1" applyBorder="1"/>
    <xf numFmtId="6" fontId="0" fillId="0" borderId="7" xfId="0" applyNumberFormat="1" applyBorder="1"/>
    <xf numFmtId="6" fontId="0" fillId="0" borderId="8" xfId="0" applyNumberFormat="1" applyBorder="1"/>
    <xf numFmtId="6" fontId="0" fillId="0" borderId="11" xfId="0" applyNumberFormat="1" applyBorder="1"/>
    <xf numFmtId="6" fontId="0" fillId="0" borderId="12" xfId="0" applyNumberFormat="1" applyBorder="1"/>
    <xf numFmtId="6" fontId="0" fillId="0" borderId="13" xfId="0" applyNumberFormat="1" applyBorder="1"/>
    <xf numFmtId="164" fontId="0" fillId="0" borderId="0" xfId="0" applyNumberFormat="1"/>
    <xf numFmtId="6" fontId="0" fillId="0" borderId="5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164" fontId="0" fillId="0" borderId="13" xfId="0" applyNumberFormat="1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1" fontId="0" fillId="0" borderId="0" xfId="0" applyNumberFormat="1" applyAlignment="1">
      <alignment horizontal="right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" fontId="0" fillId="0" borderId="24" xfId="0" applyNumberForma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1" xfId="0" applyNumberFormat="1" applyBorder="1"/>
    <xf numFmtId="1" fontId="0" fillId="0" borderId="1" xfId="0" applyNumberFormat="1" applyBorder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V59"/>
  <sheetViews>
    <sheetView topLeftCell="A24" zoomScale="75" workbookViewId="0">
      <selection activeCell="C57" sqref="C57"/>
    </sheetView>
  </sheetViews>
  <sheetFormatPr defaultColWidth="8.83203125" defaultRowHeight="12.3" x14ac:dyDescent="0.4"/>
  <cols>
    <col min="1" max="1" width="15.5" customWidth="1"/>
    <col min="2" max="2" width="14.83203125" bestFit="1" customWidth="1"/>
    <col min="3" max="3" width="5.6640625" customWidth="1"/>
    <col min="4" max="4" width="8.33203125" bestFit="1" customWidth="1"/>
    <col min="5" max="13" width="5.6640625" customWidth="1"/>
    <col min="14" max="14" width="10.6640625" customWidth="1"/>
    <col min="15" max="15" width="16.33203125" customWidth="1"/>
    <col min="16" max="16" width="18.21875" bestFit="1" customWidth="1"/>
  </cols>
  <sheetData>
    <row r="1" spans="1:17" x14ac:dyDescent="0.4">
      <c r="A1" s="1" t="s">
        <v>0</v>
      </c>
      <c r="P1" s="1" t="s">
        <v>60</v>
      </c>
    </row>
    <row r="2" spans="1:17" x14ac:dyDescent="0.4">
      <c r="P2" t="s">
        <v>80</v>
      </c>
      <c r="Q2" t="s">
        <v>81</v>
      </c>
    </row>
    <row r="3" spans="1:17" ht="12.6" thickBot="1" x14ac:dyDescent="0.45">
      <c r="A3" s="1" t="s">
        <v>1</v>
      </c>
      <c r="O3" s="1"/>
      <c r="P3" t="s">
        <v>23</v>
      </c>
      <c r="Q3" t="s">
        <v>82</v>
      </c>
    </row>
    <row r="4" spans="1:17" ht="12.6" thickBot="1" x14ac:dyDescent="0.45">
      <c r="A4" t="s">
        <v>2</v>
      </c>
      <c r="B4" s="9">
        <v>1000</v>
      </c>
      <c r="P4" t="s">
        <v>78</v>
      </c>
      <c r="Q4" t="s">
        <v>79</v>
      </c>
    </row>
    <row r="6" spans="1:17" x14ac:dyDescent="0.4">
      <c r="A6" t="s">
        <v>3</v>
      </c>
    </row>
    <row r="7" spans="1:17" ht="12.6" thickBot="1" x14ac:dyDescent="0.45"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3" t="s">
        <v>12</v>
      </c>
      <c r="K7" s="3" t="s">
        <v>13</v>
      </c>
      <c r="L7" s="3" t="s">
        <v>14</v>
      </c>
      <c r="M7" s="3" t="s">
        <v>15</v>
      </c>
    </row>
    <row r="8" spans="1:17" x14ac:dyDescent="0.4">
      <c r="A8" t="s">
        <v>4</v>
      </c>
      <c r="B8" s="10">
        <v>0</v>
      </c>
      <c r="C8" s="11">
        <v>1037</v>
      </c>
      <c r="D8" s="11">
        <v>674</v>
      </c>
      <c r="E8" s="11">
        <v>1398</v>
      </c>
      <c r="F8" s="11">
        <v>789</v>
      </c>
      <c r="G8" s="11">
        <v>2182</v>
      </c>
      <c r="H8" s="11">
        <v>479</v>
      </c>
      <c r="I8" s="11">
        <v>841</v>
      </c>
      <c r="J8" s="11">
        <v>687</v>
      </c>
      <c r="K8" s="11">
        <v>1878</v>
      </c>
      <c r="L8" s="11">
        <v>2496</v>
      </c>
      <c r="M8" s="12">
        <v>2618</v>
      </c>
    </row>
    <row r="9" spans="1:17" x14ac:dyDescent="0.4">
      <c r="A9" t="s">
        <v>5</v>
      </c>
      <c r="B9" s="13">
        <v>1037</v>
      </c>
      <c r="C9" s="14">
        <v>0</v>
      </c>
      <c r="D9" s="14">
        <v>1005</v>
      </c>
      <c r="E9" s="14">
        <v>1949</v>
      </c>
      <c r="F9" s="14">
        <v>1804</v>
      </c>
      <c r="G9" s="14">
        <v>2979</v>
      </c>
      <c r="H9" s="14">
        <v>1507</v>
      </c>
      <c r="I9" s="14">
        <v>222</v>
      </c>
      <c r="J9" s="14">
        <v>574</v>
      </c>
      <c r="K9" s="14">
        <v>2343</v>
      </c>
      <c r="L9" s="14">
        <v>3095</v>
      </c>
      <c r="M9" s="15">
        <v>2976</v>
      </c>
    </row>
    <row r="10" spans="1:17" x14ac:dyDescent="0.4">
      <c r="A10" t="s">
        <v>6</v>
      </c>
      <c r="B10" s="13">
        <v>674</v>
      </c>
      <c r="C10" s="14">
        <v>1005</v>
      </c>
      <c r="D10" s="14">
        <v>0</v>
      </c>
      <c r="E10" s="14">
        <v>1008</v>
      </c>
      <c r="F10" s="14">
        <v>1067</v>
      </c>
      <c r="G10" s="14">
        <v>2054</v>
      </c>
      <c r="H10" s="14">
        <v>912</v>
      </c>
      <c r="I10" s="14">
        <v>802</v>
      </c>
      <c r="J10" s="14">
        <v>452</v>
      </c>
      <c r="K10" s="14">
        <v>1390</v>
      </c>
      <c r="L10" s="14">
        <v>2142</v>
      </c>
      <c r="M10" s="15">
        <v>2013</v>
      </c>
    </row>
    <row r="11" spans="1:17" x14ac:dyDescent="0.4">
      <c r="A11" t="s">
        <v>7</v>
      </c>
      <c r="B11" s="13">
        <v>1398</v>
      </c>
      <c r="C11" s="14">
        <v>1949</v>
      </c>
      <c r="D11" s="14">
        <v>1008</v>
      </c>
      <c r="E11" s="14">
        <v>0</v>
      </c>
      <c r="F11" s="14">
        <v>1019</v>
      </c>
      <c r="G11" s="14">
        <v>1059</v>
      </c>
      <c r="H11" s="14">
        <v>1273</v>
      </c>
      <c r="I11" s="14">
        <v>1771</v>
      </c>
      <c r="J11" s="14">
        <v>1411</v>
      </c>
      <c r="K11" s="14">
        <v>504</v>
      </c>
      <c r="L11" s="14">
        <v>1235</v>
      </c>
      <c r="M11" s="15">
        <v>1307</v>
      </c>
    </row>
    <row r="12" spans="1:17" x14ac:dyDescent="0.4">
      <c r="A12" t="s">
        <v>8</v>
      </c>
      <c r="B12" s="13">
        <v>789</v>
      </c>
      <c r="C12" s="14">
        <v>1804</v>
      </c>
      <c r="D12" s="14">
        <v>1067</v>
      </c>
      <c r="E12" s="14">
        <v>1019</v>
      </c>
      <c r="F12" s="14">
        <v>0</v>
      </c>
      <c r="G12" s="14">
        <v>1538</v>
      </c>
      <c r="H12" s="14">
        <v>356</v>
      </c>
      <c r="I12" s="14">
        <v>1608</v>
      </c>
      <c r="J12" s="14">
        <v>1313</v>
      </c>
      <c r="K12" s="14">
        <v>1438</v>
      </c>
      <c r="L12" s="14">
        <v>1912</v>
      </c>
      <c r="M12" s="15">
        <v>2274</v>
      </c>
    </row>
    <row r="13" spans="1:17" x14ac:dyDescent="0.4">
      <c r="A13" t="s">
        <v>9</v>
      </c>
      <c r="B13" s="13">
        <v>2182</v>
      </c>
      <c r="C13" s="14">
        <v>2979</v>
      </c>
      <c r="D13" s="14">
        <v>2054</v>
      </c>
      <c r="E13" s="14">
        <v>1059</v>
      </c>
      <c r="F13" s="14">
        <v>1538</v>
      </c>
      <c r="G13" s="14">
        <v>0</v>
      </c>
      <c r="H13" s="14">
        <v>1883</v>
      </c>
      <c r="I13" s="14">
        <v>2786</v>
      </c>
      <c r="J13" s="14">
        <v>2426</v>
      </c>
      <c r="K13" s="14">
        <v>715</v>
      </c>
      <c r="L13" s="14">
        <v>379</v>
      </c>
      <c r="M13" s="15">
        <v>1131</v>
      </c>
    </row>
    <row r="14" spans="1:17" x14ac:dyDescent="0.4">
      <c r="A14" t="s">
        <v>10</v>
      </c>
      <c r="B14" s="13">
        <v>479</v>
      </c>
      <c r="C14" s="14">
        <v>1507</v>
      </c>
      <c r="D14" s="14">
        <v>912</v>
      </c>
      <c r="E14" s="14">
        <v>1273</v>
      </c>
      <c r="F14" s="14">
        <v>356</v>
      </c>
      <c r="G14" s="14">
        <v>1883</v>
      </c>
      <c r="H14" s="14">
        <v>0</v>
      </c>
      <c r="I14" s="14">
        <v>1311</v>
      </c>
      <c r="J14" s="14">
        <v>1070</v>
      </c>
      <c r="K14" s="14">
        <v>1738</v>
      </c>
      <c r="L14" s="14">
        <v>2249</v>
      </c>
      <c r="M14" s="15">
        <v>2574</v>
      </c>
    </row>
    <row r="15" spans="1:17" x14ac:dyDescent="0.4">
      <c r="A15" t="s">
        <v>11</v>
      </c>
      <c r="B15" s="13">
        <v>841</v>
      </c>
      <c r="C15" s="14">
        <v>222</v>
      </c>
      <c r="D15" s="14">
        <v>802</v>
      </c>
      <c r="E15" s="14">
        <v>1771</v>
      </c>
      <c r="F15" s="14">
        <v>1608</v>
      </c>
      <c r="G15" s="14">
        <v>2786</v>
      </c>
      <c r="H15" s="14">
        <v>1311</v>
      </c>
      <c r="I15" s="14">
        <v>0</v>
      </c>
      <c r="J15" s="14">
        <v>368</v>
      </c>
      <c r="K15" s="14">
        <v>2182</v>
      </c>
      <c r="L15" s="14">
        <v>2934</v>
      </c>
      <c r="M15" s="15">
        <v>2815</v>
      </c>
    </row>
    <row r="16" spans="1:17" x14ac:dyDescent="0.4">
      <c r="A16" t="s">
        <v>12</v>
      </c>
      <c r="B16" s="13">
        <v>687</v>
      </c>
      <c r="C16" s="14">
        <v>574</v>
      </c>
      <c r="D16" s="14">
        <v>452</v>
      </c>
      <c r="E16" s="14">
        <v>1411</v>
      </c>
      <c r="F16" s="14">
        <v>1313</v>
      </c>
      <c r="G16" s="14">
        <v>2426</v>
      </c>
      <c r="H16" s="14">
        <v>1070</v>
      </c>
      <c r="I16" s="14">
        <v>368</v>
      </c>
      <c r="J16" s="14">
        <v>0</v>
      </c>
      <c r="K16" s="14">
        <v>1826</v>
      </c>
      <c r="L16" s="14">
        <v>2578</v>
      </c>
      <c r="M16" s="15">
        <v>2465</v>
      </c>
    </row>
    <row r="17" spans="1:256" x14ac:dyDescent="0.4">
      <c r="A17" t="s">
        <v>13</v>
      </c>
      <c r="B17" s="13">
        <v>1878</v>
      </c>
      <c r="C17" s="14">
        <v>2343</v>
      </c>
      <c r="D17" s="14">
        <v>1390</v>
      </c>
      <c r="E17" s="14">
        <v>504</v>
      </c>
      <c r="F17" s="14">
        <v>1438</v>
      </c>
      <c r="G17" s="14">
        <v>715</v>
      </c>
      <c r="H17" s="14">
        <v>1738</v>
      </c>
      <c r="I17" s="14">
        <v>2182</v>
      </c>
      <c r="J17" s="14">
        <v>1826</v>
      </c>
      <c r="K17" s="14">
        <v>0</v>
      </c>
      <c r="L17" s="14">
        <v>752</v>
      </c>
      <c r="M17" s="15">
        <v>836</v>
      </c>
    </row>
    <row r="18" spans="1:256" x14ac:dyDescent="0.4">
      <c r="A18" t="s">
        <v>14</v>
      </c>
      <c r="B18" s="13">
        <v>2496</v>
      </c>
      <c r="C18" s="14">
        <v>3095</v>
      </c>
      <c r="D18" s="14">
        <v>2142</v>
      </c>
      <c r="E18" s="14">
        <v>1235</v>
      </c>
      <c r="F18" s="14">
        <v>1912</v>
      </c>
      <c r="G18" s="14">
        <v>379</v>
      </c>
      <c r="H18" s="14">
        <v>2249</v>
      </c>
      <c r="I18" s="14">
        <v>2934</v>
      </c>
      <c r="J18" s="14">
        <v>2578</v>
      </c>
      <c r="K18" s="14">
        <v>752</v>
      </c>
      <c r="L18" s="14">
        <v>0</v>
      </c>
      <c r="M18" s="15">
        <v>808</v>
      </c>
    </row>
    <row r="19" spans="1:256" ht="12.6" thickBot="1" x14ac:dyDescent="0.45">
      <c r="A19" t="s">
        <v>15</v>
      </c>
      <c r="B19" s="16">
        <v>2618</v>
      </c>
      <c r="C19" s="17">
        <v>2976</v>
      </c>
      <c r="D19" s="17">
        <v>2013</v>
      </c>
      <c r="E19" s="17">
        <v>1307</v>
      </c>
      <c r="F19" s="17">
        <v>2274</v>
      </c>
      <c r="G19" s="17">
        <v>1131</v>
      </c>
      <c r="H19" s="17">
        <v>2574</v>
      </c>
      <c r="I19" s="17">
        <v>2815</v>
      </c>
      <c r="J19" s="17">
        <v>2465</v>
      </c>
      <c r="K19" s="17">
        <v>836</v>
      </c>
      <c r="L19" s="17">
        <v>808</v>
      </c>
      <c r="M19" s="18">
        <v>0</v>
      </c>
    </row>
    <row r="21" spans="1:256" x14ac:dyDescent="0.4">
      <c r="A21" s="1" t="s">
        <v>16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 x14ac:dyDescent="0.4">
      <c r="B22" s="55" t="s">
        <v>17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</row>
    <row r="23" spans="1:256" x14ac:dyDescent="0.4">
      <c r="A23" s="19" t="s">
        <v>18</v>
      </c>
      <c r="B23" s="3" t="s">
        <v>4</v>
      </c>
      <c r="C23" s="3" t="s">
        <v>5</v>
      </c>
      <c r="D23" s="3" t="s">
        <v>6</v>
      </c>
      <c r="E23" s="3" t="s">
        <v>7</v>
      </c>
      <c r="F23" s="3" t="s">
        <v>8</v>
      </c>
      <c r="G23" s="3" t="s">
        <v>9</v>
      </c>
      <c r="H23" s="3" t="s">
        <v>10</v>
      </c>
      <c r="I23" s="3" t="s">
        <v>11</v>
      </c>
      <c r="J23" s="3" t="s">
        <v>12</v>
      </c>
      <c r="K23" s="3" t="s">
        <v>13</v>
      </c>
      <c r="L23" s="3" t="s">
        <v>14</v>
      </c>
      <c r="M23" s="3" t="s">
        <v>15</v>
      </c>
      <c r="N23" s="3"/>
      <c r="O23" s="3"/>
      <c r="P23" s="3"/>
    </row>
    <row r="24" spans="1:256" x14ac:dyDescent="0.4">
      <c r="A24" t="s">
        <v>4</v>
      </c>
      <c r="B24" s="20">
        <f xml:space="preserve"> IF(B8 &lt;= $B$4, 1, 0)</f>
        <v>1</v>
      </c>
      <c r="C24" s="21">
        <f t="shared" ref="C24:M24" si="0" xml:space="preserve"> IF(C8 &lt;= $B$4, 1, 0)</f>
        <v>0</v>
      </c>
      <c r="D24" s="21">
        <f t="shared" si="0"/>
        <v>1</v>
      </c>
      <c r="E24" s="21">
        <f t="shared" si="0"/>
        <v>0</v>
      </c>
      <c r="F24" s="21">
        <f t="shared" si="0"/>
        <v>1</v>
      </c>
      <c r="G24" s="21">
        <f t="shared" si="0"/>
        <v>0</v>
      </c>
      <c r="H24" s="21">
        <f t="shared" si="0"/>
        <v>1</v>
      </c>
      <c r="I24" s="21">
        <f t="shared" si="0"/>
        <v>1</v>
      </c>
      <c r="J24" s="21">
        <f t="shared" si="0"/>
        <v>1</v>
      </c>
      <c r="K24" s="21">
        <f t="shared" si="0"/>
        <v>0</v>
      </c>
      <c r="L24" s="21">
        <f t="shared" si="0"/>
        <v>0</v>
      </c>
      <c r="M24" s="22">
        <f t="shared" si="0"/>
        <v>0</v>
      </c>
    </row>
    <row r="25" spans="1:256" x14ac:dyDescent="0.4">
      <c r="A25" t="s">
        <v>5</v>
      </c>
      <c r="B25" s="23">
        <f t="shared" ref="B25:M25" si="1" xml:space="preserve"> IF(B9 &lt;= $B$4, 1, 0)</f>
        <v>0</v>
      </c>
      <c r="C25">
        <f t="shared" si="1"/>
        <v>1</v>
      </c>
      <c r="D25">
        <f t="shared" si="1"/>
        <v>0</v>
      </c>
      <c r="E25">
        <f t="shared" si="1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1</v>
      </c>
      <c r="J25">
        <f t="shared" si="1"/>
        <v>1</v>
      </c>
      <c r="K25">
        <f t="shared" si="1"/>
        <v>0</v>
      </c>
      <c r="L25">
        <f t="shared" si="1"/>
        <v>0</v>
      </c>
      <c r="M25" s="24">
        <f t="shared" si="1"/>
        <v>0</v>
      </c>
    </row>
    <row r="26" spans="1:256" x14ac:dyDescent="0.4">
      <c r="A26" t="s">
        <v>6</v>
      </c>
      <c r="B26" s="23">
        <f t="shared" ref="B26:M26" si="2" xml:space="preserve"> IF(B10 &lt;= $B$4, 1, 0)</f>
        <v>1</v>
      </c>
      <c r="C26">
        <f t="shared" si="2"/>
        <v>0</v>
      </c>
      <c r="D26">
        <f t="shared" si="2"/>
        <v>1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1</v>
      </c>
      <c r="I26">
        <f t="shared" si="2"/>
        <v>1</v>
      </c>
      <c r="J26">
        <f t="shared" si="2"/>
        <v>1</v>
      </c>
      <c r="K26">
        <f t="shared" si="2"/>
        <v>0</v>
      </c>
      <c r="L26">
        <f t="shared" si="2"/>
        <v>0</v>
      </c>
      <c r="M26" s="24">
        <f t="shared" si="2"/>
        <v>0</v>
      </c>
    </row>
    <row r="27" spans="1:256" x14ac:dyDescent="0.4">
      <c r="A27" t="s">
        <v>7</v>
      </c>
      <c r="B27" s="23">
        <f t="shared" ref="B27:M27" si="3" xml:space="preserve"> IF(B11 &lt;= $B$4, 1, 0)</f>
        <v>0</v>
      </c>
      <c r="C27">
        <f t="shared" si="3"/>
        <v>0</v>
      </c>
      <c r="D27">
        <f t="shared" si="3"/>
        <v>0</v>
      </c>
      <c r="E27">
        <f t="shared" si="3"/>
        <v>1</v>
      </c>
      <c r="F27">
        <f t="shared" si="3"/>
        <v>0</v>
      </c>
      <c r="G27">
        <f t="shared" si="3"/>
        <v>0</v>
      </c>
      <c r="H27">
        <f t="shared" si="3"/>
        <v>0</v>
      </c>
      <c r="I27">
        <f t="shared" si="3"/>
        <v>0</v>
      </c>
      <c r="J27">
        <f t="shared" si="3"/>
        <v>0</v>
      </c>
      <c r="K27">
        <f t="shared" si="3"/>
        <v>1</v>
      </c>
      <c r="L27">
        <f t="shared" si="3"/>
        <v>0</v>
      </c>
      <c r="M27" s="24">
        <f t="shared" si="3"/>
        <v>0</v>
      </c>
    </row>
    <row r="28" spans="1:256" x14ac:dyDescent="0.4">
      <c r="A28" t="s">
        <v>8</v>
      </c>
      <c r="B28" s="23">
        <f t="shared" ref="B28:M28" si="4" xml:space="preserve"> IF(B12 &lt;= $B$4, 1, 0)</f>
        <v>1</v>
      </c>
      <c r="C28">
        <f t="shared" si="4"/>
        <v>0</v>
      </c>
      <c r="D28">
        <f t="shared" si="4"/>
        <v>0</v>
      </c>
      <c r="E28">
        <f t="shared" si="4"/>
        <v>0</v>
      </c>
      <c r="F28">
        <f t="shared" si="4"/>
        <v>1</v>
      </c>
      <c r="G28">
        <f t="shared" si="4"/>
        <v>0</v>
      </c>
      <c r="H28">
        <f t="shared" si="4"/>
        <v>1</v>
      </c>
      <c r="I28">
        <f t="shared" si="4"/>
        <v>0</v>
      </c>
      <c r="J28">
        <f t="shared" si="4"/>
        <v>0</v>
      </c>
      <c r="K28">
        <f t="shared" si="4"/>
        <v>0</v>
      </c>
      <c r="L28">
        <f t="shared" si="4"/>
        <v>0</v>
      </c>
      <c r="M28" s="24">
        <f t="shared" si="4"/>
        <v>0</v>
      </c>
    </row>
    <row r="29" spans="1:256" x14ac:dyDescent="0.4">
      <c r="A29" t="s">
        <v>9</v>
      </c>
      <c r="B29" s="23">
        <f t="shared" ref="B29:M29" si="5" xml:space="preserve"> IF(B13 &lt;= $B$4, 1, 0)</f>
        <v>0</v>
      </c>
      <c r="C29">
        <f t="shared" si="5"/>
        <v>0</v>
      </c>
      <c r="D29">
        <f t="shared" si="5"/>
        <v>0</v>
      </c>
      <c r="E29">
        <f t="shared" si="5"/>
        <v>0</v>
      </c>
      <c r="F29">
        <f t="shared" si="5"/>
        <v>0</v>
      </c>
      <c r="G29">
        <f t="shared" si="5"/>
        <v>1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1</v>
      </c>
      <c r="L29">
        <f t="shared" si="5"/>
        <v>1</v>
      </c>
      <c r="M29" s="24">
        <f t="shared" si="5"/>
        <v>0</v>
      </c>
    </row>
    <row r="30" spans="1:256" x14ac:dyDescent="0.4">
      <c r="A30" t="s">
        <v>10</v>
      </c>
      <c r="B30" s="23">
        <f t="shared" ref="B30:M30" si="6" xml:space="preserve"> IF(B14 &lt;= $B$4, 1, 0)</f>
        <v>1</v>
      </c>
      <c r="C30">
        <f t="shared" si="6"/>
        <v>0</v>
      </c>
      <c r="D30">
        <f t="shared" si="6"/>
        <v>1</v>
      </c>
      <c r="E30">
        <f t="shared" si="6"/>
        <v>0</v>
      </c>
      <c r="F30">
        <f t="shared" si="6"/>
        <v>1</v>
      </c>
      <c r="G30">
        <f t="shared" si="6"/>
        <v>0</v>
      </c>
      <c r="H30">
        <f t="shared" si="6"/>
        <v>1</v>
      </c>
      <c r="I30">
        <f t="shared" si="6"/>
        <v>0</v>
      </c>
      <c r="J30">
        <f t="shared" si="6"/>
        <v>0</v>
      </c>
      <c r="K30">
        <f t="shared" si="6"/>
        <v>0</v>
      </c>
      <c r="L30">
        <f t="shared" si="6"/>
        <v>0</v>
      </c>
      <c r="M30" s="24">
        <f t="shared" si="6"/>
        <v>0</v>
      </c>
    </row>
    <row r="31" spans="1:256" x14ac:dyDescent="0.4">
      <c r="A31" t="s">
        <v>11</v>
      </c>
      <c r="B31" s="23">
        <f t="shared" ref="B31:M31" si="7" xml:space="preserve"> IF(B15 &lt;= $B$4, 1, 0)</f>
        <v>1</v>
      </c>
      <c r="C31">
        <f t="shared" si="7"/>
        <v>1</v>
      </c>
      <c r="D31">
        <f t="shared" si="7"/>
        <v>1</v>
      </c>
      <c r="E31">
        <f t="shared" si="7"/>
        <v>0</v>
      </c>
      <c r="F31">
        <f t="shared" si="7"/>
        <v>0</v>
      </c>
      <c r="G31">
        <f t="shared" si="7"/>
        <v>0</v>
      </c>
      <c r="H31">
        <f t="shared" si="7"/>
        <v>0</v>
      </c>
      <c r="I31">
        <f t="shared" si="7"/>
        <v>1</v>
      </c>
      <c r="J31">
        <f t="shared" si="7"/>
        <v>1</v>
      </c>
      <c r="K31">
        <f t="shared" si="7"/>
        <v>0</v>
      </c>
      <c r="L31">
        <f t="shared" si="7"/>
        <v>0</v>
      </c>
      <c r="M31" s="24">
        <f t="shared" si="7"/>
        <v>0</v>
      </c>
    </row>
    <row r="32" spans="1:256" x14ac:dyDescent="0.4">
      <c r="A32" t="s">
        <v>12</v>
      </c>
      <c r="B32" s="23">
        <f t="shared" ref="B32:M32" si="8" xml:space="preserve"> IF(B16 &lt;= $B$4, 1, 0)</f>
        <v>1</v>
      </c>
      <c r="C32">
        <f t="shared" si="8"/>
        <v>1</v>
      </c>
      <c r="D32">
        <f t="shared" si="8"/>
        <v>1</v>
      </c>
      <c r="E32">
        <f t="shared" si="8"/>
        <v>0</v>
      </c>
      <c r="F32">
        <f t="shared" si="8"/>
        <v>0</v>
      </c>
      <c r="G32">
        <f t="shared" si="8"/>
        <v>0</v>
      </c>
      <c r="H32">
        <f t="shared" si="8"/>
        <v>0</v>
      </c>
      <c r="I32">
        <f t="shared" si="8"/>
        <v>1</v>
      </c>
      <c r="J32">
        <f t="shared" si="8"/>
        <v>1</v>
      </c>
      <c r="K32">
        <f t="shared" si="8"/>
        <v>0</v>
      </c>
      <c r="L32">
        <f t="shared" si="8"/>
        <v>0</v>
      </c>
      <c r="M32" s="24">
        <f t="shared" si="8"/>
        <v>0</v>
      </c>
    </row>
    <row r="33" spans="1:15" x14ac:dyDescent="0.4">
      <c r="A33" t="s">
        <v>13</v>
      </c>
      <c r="B33" s="23">
        <f t="shared" ref="B33:M33" si="9" xml:space="preserve"> IF(B17 &lt;= $B$4, 1, 0)</f>
        <v>0</v>
      </c>
      <c r="C33">
        <f t="shared" si="9"/>
        <v>0</v>
      </c>
      <c r="D33">
        <f t="shared" si="9"/>
        <v>0</v>
      </c>
      <c r="E33">
        <f t="shared" si="9"/>
        <v>1</v>
      </c>
      <c r="F33">
        <f t="shared" si="9"/>
        <v>0</v>
      </c>
      <c r="G33">
        <f t="shared" si="9"/>
        <v>1</v>
      </c>
      <c r="H33">
        <f t="shared" si="9"/>
        <v>0</v>
      </c>
      <c r="I33">
        <f t="shared" si="9"/>
        <v>0</v>
      </c>
      <c r="J33">
        <f t="shared" si="9"/>
        <v>0</v>
      </c>
      <c r="K33">
        <f t="shared" si="9"/>
        <v>1</v>
      </c>
      <c r="L33">
        <f t="shared" si="9"/>
        <v>1</v>
      </c>
      <c r="M33" s="24">
        <f t="shared" si="9"/>
        <v>1</v>
      </c>
    </row>
    <row r="34" spans="1:15" x14ac:dyDescent="0.4">
      <c r="A34" t="s">
        <v>14</v>
      </c>
      <c r="B34" s="23">
        <f t="shared" ref="B34:M34" si="10" xml:space="preserve"> IF(B18 &lt;= $B$4, 1, 0)</f>
        <v>0</v>
      </c>
      <c r="C34">
        <f t="shared" si="10"/>
        <v>0</v>
      </c>
      <c r="D34">
        <f t="shared" si="10"/>
        <v>0</v>
      </c>
      <c r="E34">
        <f t="shared" si="10"/>
        <v>0</v>
      </c>
      <c r="F34">
        <f t="shared" si="10"/>
        <v>0</v>
      </c>
      <c r="G34">
        <f t="shared" si="10"/>
        <v>1</v>
      </c>
      <c r="H34">
        <f t="shared" si="10"/>
        <v>0</v>
      </c>
      <c r="I34">
        <f t="shared" si="10"/>
        <v>0</v>
      </c>
      <c r="J34">
        <f t="shared" si="10"/>
        <v>0</v>
      </c>
      <c r="K34">
        <f t="shared" si="10"/>
        <v>1</v>
      </c>
      <c r="L34">
        <f t="shared" si="10"/>
        <v>1</v>
      </c>
      <c r="M34" s="24">
        <f t="shared" si="10"/>
        <v>1</v>
      </c>
    </row>
    <row r="35" spans="1:15" x14ac:dyDescent="0.4">
      <c r="A35" t="s">
        <v>15</v>
      </c>
      <c r="B35" s="25">
        <f t="shared" ref="B35:M35" si="11" xml:space="preserve"> IF(B19 &lt;= $B$4, 1, 0)</f>
        <v>0</v>
      </c>
      <c r="C35" s="26">
        <f t="shared" si="11"/>
        <v>0</v>
      </c>
      <c r="D35" s="26">
        <f t="shared" si="11"/>
        <v>0</v>
      </c>
      <c r="E35" s="26">
        <f t="shared" si="11"/>
        <v>0</v>
      </c>
      <c r="F35" s="26">
        <f t="shared" si="11"/>
        <v>0</v>
      </c>
      <c r="G35" s="26">
        <f t="shared" si="11"/>
        <v>0</v>
      </c>
      <c r="H35" s="26">
        <f t="shared" si="11"/>
        <v>0</v>
      </c>
      <c r="I35" s="26">
        <f t="shared" si="11"/>
        <v>0</v>
      </c>
      <c r="J35" s="26">
        <f t="shared" si="11"/>
        <v>0</v>
      </c>
      <c r="K35" s="26">
        <f t="shared" si="11"/>
        <v>1</v>
      </c>
      <c r="L35" s="26">
        <f t="shared" si="11"/>
        <v>1</v>
      </c>
      <c r="M35" s="27">
        <f t="shared" si="11"/>
        <v>1</v>
      </c>
    </row>
    <row r="36" spans="1:15" x14ac:dyDescent="0.4">
      <c r="O36" s="2"/>
    </row>
    <row r="37" spans="1:15" x14ac:dyDescent="0.4">
      <c r="A37" s="1" t="s">
        <v>19</v>
      </c>
      <c r="O37" s="2"/>
    </row>
    <row r="38" spans="1:15" ht="12.6" thickBot="1" x14ac:dyDescent="0.45">
      <c r="B38" s="3" t="s">
        <v>4</v>
      </c>
      <c r="C38" s="3" t="s">
        <v>5</v>
      </c>
      <c r="D38" s="3" t="s">
        <v>6</v>
      </c>
      <c r="E38" s="3" t="s">
        <v>7</v>
      </c>
      <c r="F38" s="3" t="s">
        <v>8</v>
      </c>
      <c r="G38" s="3" t="s">
        <v>9</v>
      </c>
      <c r="H38" s="3" t="s">
        <v>10</v>
      </c>
      <c r="I38" s="3" t="s">
        <v>11</v>
      </c>
      <c r="J38" s="3" t="s">
        <v>12</v>
      </c>
      <c r="K38" s="3" t="s">
        <v>13</v>
      </c>
      <c r="L38" s="3" t="s">
        <v>14</v>
      </c>
      <c r="M38" s="3" t="s">
        <v>15</v>
      </c>
    </row>
    <row r="39" spans="1:15" ht="12.9" thickTop="1" thickBot="1" x14ac:dyDescent="0.45">
      <c r="A39" t="s">
        <v>20</v>
      </c>
      <c r="B39" s="5">
        <v>1</v>
      </c>
      <c r="C39" s="6">
        <v>1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1</v>
      </c>
      <c r="L39" s="6">
        <v>0</v>
      </c>
      <c r="M39" s="7">
        <v>0</v>
      </c>
    </row>
    <row r="40" spans="1:15" ht="12.6" thickTop="1" x14ac:dyDescent="0.4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5" x14ac:dyDescent="0.4">
      <c r="A41" s="1" t="s">
        <v>21</v>
      </c>
      <c r="E41" s="8"/>
      <c r="F41" s="8"/>
      <c r="G41" s="8"/>
      <c r="H41" s="8"/>
      <c r="I41" s="8"/>
      <c r="J41" s="8"/>
      <c r="K41" s="8"/>
      <c r="L41" s="8"/>
      <c r="M41" s="8"/>
    </row>
    <row r="42" spans="1:15" x14ac:dyDescent="0.4">
      <c r="A42" s="19" t="s">
        <v>18</v>
      </c>
      <c r="B42" s="3" t="s">
        <v>22</v>
      </c>
      <c r="C42" s="3"/>
      <c r="D42" s="3" t="s">
        <v>23</v>
      </c>
      <c r="E42" s="8"/>
      <c r="F42" s="8"/>
      <c r="G42" s="8"/>
      <c r="H42" s="8"/>
      <c r="I42" s="8"/>
      <c r="J42" s="8"/>
      <c r="K42" s="8"/>
      <c r="L42" s="8"/>
      <c r="M42" s="8"/>
    </row>
    <row r="43" spans="1:15" x14ac:dyDescent="0.4">
      <c r="A43" t="s">
        <v>4</v>
      </c>
      <c r="B43">
        <f t="shared" ref="B43:B54" si="12" xml:space="preserve"> SUMPRODUCT(B24:M24, Used_as_hub)</f>
        <v>1</v>
      </c>
      <c r="C43" s="51" t="s">
        <v>77</v>
      </c>
      <c r="D43">
        <v>1</v>
      </c>
      <c r="E43" s="8"/>
      <c r="F43" s="8"/>
      <c r="G43" s="8"/>
      <c r="H43" s="8"/>
      <c r="I43" s="8"/>
      <c r="J43" s="8"/>
      <c r="K43" s="8"/>
      <c r="L43" s="8"/>
      <c r="M43" s="8"/>
    </row>
    <row r="44" spans="1:15" x14ac:dyDescent="0.4">
      <c r="A44" t="s">
        <v>5</v>
      </c>
      <c r="B44">
        <f t="shared" si="12"/>
        <v>1</v>
      </c>
      <c r="C44" s="51" t="s">
        <v>77</v>
      </c>
      <c r="D44">
        <v>1</v>
      </c>
      <c r="E44" s="8"/>
      <c r="F44" s="8"/>
      <c r="G44" s="8"/>
      <c r="H44" s="8"/>
      <c r="I44" s="8"/>
      <c r="J44" s="8"/>
      <c r="K44" s="8"/>
      <c r="L44" s="8"/>
      <c r="M44" s="8"/>
    </row>
    <row r="45" spans="1:15" x14ac:dyDescent="0.4">
      <c r="A45" t="s">
        <v>6</v>
      </c>
      <c r="B45">
        <f t="shared" si="12"/>
        <v>1</v>
      </c>
      <c r="C45" s="51" t="s">
        <v>77</v>
      </c>
      <c r="D45">
        <v>1</v>
      </c>
      <c r="E45" s="8"/>
      <c r="F45" s="8"/>
      <c r="G45" s="8"/>
      <c r="H45" s="8"/>
      <c r="I45" s="8"/>
      <c r="J45" s="8"/>
      <c r="K45" s="8"/>
      <c r="L45" s="8"/>
      <c r="M45" s="8"/>
    </row>
    <row r="46" spans="1:15" x14ac:dyDescent="0.4">
      <c r="A46" t="s">
        <v>7</v>
      </c>
      <c r="B46">
        <f t="shared" si="12"/>
        <v>1</v>
      </c>
      <c r="C46" s="51" t="s">
        <v>77</v>
      </c>
      <c r="D46">
        <v>1</v>
      </c>
      <c r="E46" s="8"/>
      <c r="F46" s="8"/>
      <c r="G46" s="8"/>
      <c r="H46" s="8"/>
      <c r="I46" s="8"/>
      <c r="J46" s="8"/>
      <c r="K46" s="8"/>
      <c r="L46" s="8"/>
      <c r="M46" s="8"/>
    </row>
    <row r="47" spans="1:15" x14ac:dyDescent="0.4">
      <c r="A47" t="s">
        <v>8</v>
      </c>
      <c r="B47">
        <f t="shared" si="12"/>
        <v>1</v>
      </c>
      <c r="C47" s="51" t="s">
        <v>77</v>
      </c>
      <c r="D47">
        <v>1</v>
      </c>
      <c r="E47" s="8"/>
      <c r="F47" s="8"/>
      <c r="G47" s="8"/>
      <c r="H47" s="8"/>
      <c r="I47" s="8"/>
      <c r="J47" s="8"/>
      <c r="K47" s="8"/>
      <c r="L47" s="8"/>
      <c r="M47" s="8"/>
    </row>
    <row r="48" spans="1:15" x14ac:dyDescent="0.4">
      <c r="A48" t="s">
        <v>9</v>
      </c>
      <c r="B48">
        <f t="shared" si="12"/>
        <v>1</v>
      </c>
      <c r="C48" s="51" t="s">
        <v>77</v>
      </c>
      <c r="D48">
        <v>1</v>
      </c>
      <c r="E48" s="8"/>
      <c r="F48" s="8"/>
      <c r="G48" s="8"/>
      <c r="H48" s="8"/>
      <c r="I48" s="8"/>
      <c r="J48" s="8"/>
      <c r="K48" s="8"/>
      <c r="L48" s="8"/>
      <c r="M48" s="8"/>
    </row>
    <row r="49" spans="1:13" x14ac:dyDescent="0.4">
      <c r="A49" t="s">
        <v>10</v>
      </c>
      <c r="B49">
        <f t="shared" si="12"/>
        <v>1</v>
      </c>
      <c r="C49" s="51" t="s">
        <v>77</v>
      </c>
      <c r="D49">
        <v>1</v>
      </c>
      <c r="E49" s="8"/>
      <c r="F49" s="8"/>
      <c r="G49" s="8"/>
      <c r="H49" s="8"/>
      <c r="I49" s="8"/>
      <c r="J49" s="8"/>
      <c r="K49" s="8"/>
      <c r="L49" s="8"/>
      <c r="M49" s="8"/>
    </row>
    <row r="50" spans="1:13" x14ac:dyDescent="0.4">
      <c r="A50" t="s">
        <v>11</v>
      </c>
      <c r="B50">
        <f t="shared" si="12"/>
        <v>2</v>
      </c>
      <c r="C50" s="51" t="s">
        <v>77</v>
      </c>
      <c r="D50">
        <v>1</v>
      </c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4">
      <c r="A51" t="s">
        <v>12</v>
      </c>
      <c r="B51">
        <f t="shared" si="12"/>
        <v>2</v>
      </c>
      <c r="C51" s="51" t="s">
        <v>77</v>
      </c>
      <c r="D51">
        <v>1</v>
      </c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4">
      <c r="A52" t="s">
        <v>13</v>
      </c>
      <c r="B52">
        <f t="shared" si="12"/>
        <v>1</v>
      </c>
      <c r="C52" s="51" t="s">
        <v>77</v>
      </c>
      <c r="D52">
        <v>1</v>
      </c>
      <c r="E52" s="8"/>
      <c r="F52" s="8"/>
      <c r="G52" s="8"/>
      <c r="H52" s="8"/>
      <c r="I52" s="8"/>
      <c r="J52" s="8"/>
      <c r="K52" s="8"/>
      <c r="L52" s="8"/>
      <c r="M52" s="8"/>
    </row>
    <row r="53" spans="1:13" x14ac:dyDescent="0.4">
      <c r="A53" t="s">
        <v>14</v>
      </c>
      <c r="B53">
        <f t="shared" si="12"/>
        <v>1</v>
      </c>
      <c r="C53" s="51" t="s">
        <v>77</v>
      </c>
      <c r="D53">
        <v>1</v>
      </c>
      <c r="E53" s="8"/>
      <c r="F53" s="8"/>
      <c r="G53" s="8"/>
      <c r="H53" s="8"/>
      <c r="I53" s="8"/>
      <c r="J53" s="8"/>
      <c r="K53" s="8"/>
      <c r="L53" s="8"/>
      <c r="M53" s="8"/>
    </row>
    <row r="54" spans="1:13" x14ac:dyDescent="0.4">
      <c r="A54" t="s">
        <v>15</v>
      </c>
      <c r="B54">
        <f t="shared" si="12"/>
        <v>1</v>
      </c>
      <c r="C54" s="51" t="s">
        <v>77</v>
      </c>
      <c r="D54">
        <v>1</v>
      </c>
      <c r="E54" s="8"/>
      <c r="F54" s="8"/>
      <c r="G54" s="8"/>
      <c r="H54" s="8"/>
      <c r="I54" s="8"/>
      <c r="J54" s="8"/>
      <c r="K54" s="8"/>
      <c r="L54" s="8"/>
      <c r="M54" s="8"/>
    </row>
    <row r="55" spans="1:13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1:13" ht="12.6" thickBot="1" x14ac:dyDescent="0.45">
      <c r="A56" s="1" t="s">
        <v>24</v>
      </c>
    </row>
    <row r="57" spans="1:13" ht="12.9" thickTop="1" thickBot="1" x14ac:dyDescent="0.45">
      <c r="A57" t="s">
        <v>25</v>
      </c>
      <c r="B57" s="54">
        <f xml:space="preserve"> SUM(Used_as_hub)</f>
        <v>3</v>
      </c>
    </row>
    <row r="58" spans="1:13" ht="12.6" thickTop="1" x14ac:dyDescent="0.4"/>
    <row r="59" spans="1:13" x14ac:dyDescent="0.4">
      <c r="A59" s="1"/>
    </row>
  </sheetData>
  <mergeCells count="1">
    <mergeCell ref="B22:M22"/>
  </mergeCells>
  <phoneticPr fontId="0" type="noConversion"/>
  <printOptions headings="1" gridLines="1"/>
  <pageMargins left="0.75" right="0.75" top="1" bottom="1" header="0.5" footer="0.5"/>
  <pageSetup scale="8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D17" sqref="D17"/>
    </sheetView>
  </sheetViews>
  <sheetFormatPr defaultColWidth="8.83203125" defaultRowHeight="12.3" x14ac:dyDescent="0.4"/>
  <cols>
    <col min="1" max="1" width="19.6640625" customWidth="1"/>
    <col min="8" max="8" width="17.94140625" bestFit="1" customWidth="1"/>
    <col min="257" max="257" width="19.6640625" customWidth="1"/>
    <col min="513" max="513" width="19.6640625" customWidth="1"/>
    <col min="769" max="769" width="19.6640625" customWidth="1"/>
    <col min="1025" max="1025" width="19.6640625" customWidth="1"/>
    <col min="1281" max="1281" width="19.6640625" customWidth="1"/>
    <col min="1537" max="1537" width="19.6640625" customWidth="1"/>
    <col min="1793" max="1793" width="19.6640625" customWidth="1"/>
    <col min="2049" max="2049" width="19.6640625" customWidth="1"/>
    <col min="2305" max="2305" width="19.6640625" customWidth="1"/>
    <col min="2561" max="2561" width="19.6640625" customWidth="1"/>
    <col min="2817" max="2817" width="19.6640625" customWidth="1"/>
    <col min="3073" max="3073" width="19.6640625" customWidth="1"/>
    <col min="3329" max="3329" width="19.6640625" customWidth="1"/>
    <col min="3585" max="3585" width="19.6640625" customWidth="1"/>
    <col min="3841" max="3841" width="19.6640625" customWidth="1"/>
    <col min="4097" max="4097" width="19.6640625" customWidth="1"/>
    <col min="4353" max="4353" width="19.6640625" customWidth="1"/>
    <col min="4609" max="4609" width="19.6640625" customWidth="1"/>
    <col min="4865" max="4865" width="19.6640625" customWidth="1"/>
    <col min="5121" max="5121" width="19.6640625" customWidth="1"/>
    <col min="5377" max="5377" width="19.6640625" customWidth="1"/>
    <col min="5633" max="5633" width="19.6640625" customWidth="1"/>
    <col min="5889" max="5889" width="19.6640625" customWidth="1"/>
    <col min="6145" max="6145" width="19.6640625" customWidth="1"/>
    <col min="6401" max="6401" width="19.6640625" customWidth="1"/>
    <col min="6657" max="6657" width="19.6640625" customWidth="1"/>
    <col min="6913" max="6913" width="19.6640625" customWidth="1"/>
    <col min="7169" max="7169" width="19.6640625" customWidth="1"/>
    <col min="7425" max="7425" width="19.6640625" customWidth="1"/>
    <col min="7681" max="7681" width="19.6640625" customWidth="1"/>
    <col min="7937" max="7937" width="19.6640625" customWidth="1"/>
    <col min="8193" max="8193" width="19.6640625" customWidth="1"/>
    <col min="8449" max="8449" width="19.6640625" customWidth="1"/>
    <col min="8705" max="8705" width="19.6640625" customWidth="1"/>
    <col min="8961" max="8961" width="19.6640625" customWidth="1"/>
    <col min="9217" max="9217" width="19.6640625" customWidth="1"/>
    <col min="9473" max="9473" width="19.6640625" customWidth="1"/>
    <col min="9729" max="9729" width="19.6640625" customWidth="1"/>
    <col min="9985" max="9985" width="19.6640625" customWidth="1"/>
    <col min="10241" max="10241" width="19.6640625" customWidth="1"/>
    <col min="10497" max="10497" width="19.6640625" customWidth="1"/>
    <col min="10753" max="10753" width="19.6640625" customWidth="1"/>
    <col min="11009" max="11009" width="19.6640625" customWidth="1"/>
    <col min="11265" max="11265" width="19.6640625" customWidth="1"/>
    <col min="11521" max="11521" width="19.6640625" customWidth="1"/>
    <col min="11777" max="11777" width="19.6640625" customWidth="1"/>
    <col min="12033" max="12033" width="19.6640625" customWidth="1"/>
    <col min="12289" max="12289" width="19.6640625" customWidth="1"/>
    <col min="12545" max="12545" width="19.6640625" customWidth="1"/>
    <col min="12801" max="12801" width="19.6640625" customWidth="1"/>
    <col min="13057" max="13057" width="19.6640625" customWidth="1"/>
    <col min="13313" max="13313" width="19.6640625" customWidth="1"/>
    <col min="13569" max="13569" width="19.6640625" customWidth="1"/>
    <col min="13825" max="13825" width="19.6640625" customWidth="1"/>
    <col min="14081" max="14081" width="19.6640625" customWidth="1"/>
    <col min="14337" max="14337" width="19.6640625" customWidth="1"/>
    <col min="14593" max="14593" width="19.6640625" customWidth="1"/>
    <col min="14849" max="14849" width="19.6640625" customWidth="1"/>
    <col min="15105" max="15105" width="19.6640625" customWidth="1"/>
    <col min="15361" max="15361" width="19.6640625" customWidth="1"/>
    <col min="15617" max="15617" width="19.6640625" customWidth="1"/>
    <col min="15873" max="15873" width="19.6640625" customWidth="1"/>
    <col min="16129" max="16129" width="19.6640625" customWidth="1"/>
  </cols>
  <sheetData>
    <row r="1" spans="1:9" x14ac:dyDescent="0.4">
      <c r="A1" s="1" t="s">
        <v>26</v>
      </c>
      <c r="H1" s="1" t="s">
        <v>60</v>
      </c>
    </row>
    <row r="2" spans="1:9" x14ac:dyDescent="0.4">
      <c r="A2" s="1"/>
      <c r="H2" t="s">
        <v>61</v>
      </c>
      <c r="I2" t="s">
        <v>62</v>
      </c>
    </row>
    <row r="3" spans="1:9" x14ac:dyDescent="0.4">
      <c r="A3" s="19" t="s">
        <v>27</v>
      </c>
      <c r="H3" t="s">
        <v>63</v>
      </c>
      <c r="I3" t="s">
        <v>64</v>
      </c>
    </row>
    <row r="4" spans="1:9" x14ac:dyDescent="0.4">
      <c r="H4" t="s">
        <v>34</v>
      </c>
      <c r="I4" t="s">
        <v>65</v>
      </c>
    </row>
    <row r="5" spans="1:9" x14ac:dyDescent="0.4">
      <c r="A5" t="s">
        <v>28</v>
      </c>
    </row>
    <row r="6" spans="1:9" ht="12.6" thickBot="1" x14ac:dyDescent="0.45">
      <c r="B6" s="3" t="s">
        <v>29</v>
      </c>
      <c r="C6" s="3" t="s">
        <v>30</v>
      </c>
      <c r="D6" s="3" t="s">
        <v>31</v>
      </c>
      <c r="E6" s="3" t="s">
        <v>32</v>
      </c>
    </row>
    <row r="7" spans="1:9" x14ac:dyDescent="0.4">
      <c r="A7" t="s">
        <v>33</v>
      </c>
      <c r="B7" s="28">
        <v>3</v>
      </c>
      <c r="C7" s="29">
        <v>5</v>
      </c>
      <c r="D7" s="29">
        <v>2</v>
      </c>
      <c r="E7" s="30">
        <v>4</v>
      </c>
    </row>
    <row r="8" spans="1:9" ht="12.6" thickBot="1" x14ac:dyDescent="0.45">
      <c r="A8" t="s">
        <v>34</v>
      </c>
      <c r="B8" s="31">
        <v>5</v>
      </c>
      <c r="C8" s="32">
        <v>8</v>
      </c>
      <c r="D8" s="32">
        <v>3</v>
      </c>
      <c r="E8" s="33">
        <v>7</v>
      </c>
    </row>
    <row r="10" spans="1:9" x14ac:dyDescent="0.4">
      <c r="A10" t="s">
        <v>35</v>
      </c>
    </row>
    <row r="11" spans="1:9" ht="12.6" thickBot="1" x14ac:dyDescent="0.45">
      <c r="B11" s="3" t="s">
        <v>29</v>
      </c>
      <c r="C11" s="3" t="s">
        <v>30</v>
      </c>
      <c r="D11" s="3" t="s">
        <v>31</v>
      </c>
      <c r="E11" s="3" t="s">
        <v>32</v>
      </c>
    </row>
    <row r="12" spans="1:9" ht="12.6" thickBot="1" x14ac:dyDescent="0.45">
      <c r="B12" s="47">
        <v>0</v>
      </c>
      <c r="C12" s="48">
        <v>0</v>
      </c>
      <c r="D12" s="48">
        <v>1</v>
      </c>
      <c r="E12" s="49">
        <v>1</v>
      </c>
    </row>
    <row r="14" spans="1:9" ht="12.6" thickBot="1" x14ac:dyDescent="0.45">
      <c r="A14" t="s">
        <v>36</v>
      </c>
      <c r="B14" s="3" t="s">
        <v>37</v>
      </c>
      <c r="C14" s="3"/>
      <c r="D14" s="3" t="s">
        <v>38</v>
      </c>
    </row>
    <row r="15" spans="1:9" ht="12.6" thickBot="1" x14ac:dyDescent="0.45">
      <c r="B15" s="34">
        <f>SUMPRODUCT(Cash_outflow,Decisions)</f>
        <v>6</v>
      </c>
      <c r="C15" s="51" t="s">
        <v>59</v>
      </c>
      <c r="D15" s="35">
        <v>6</v>
      </c>
    </row>
    <row r="16" spans="1:9" ht="12.6" thickBot="1" x14ac:dyDescent="0.45"/>
    <row r="17" spans="1:2" ht="12.9" thickTop="1" thickBot="1" x14ac:dyDescent="0.45">
      <c r="A17" t="s">
        <v>39</v>
      </c>
      <c r="B17" s="4">
        <f>SUMPRODUCT(NPV,Decisions)</f>
        <v>10</v>
      </c>
    </row>
    <row r="18" spans="1:2" ht="12.6" thickTop="1" x14ac:dyDescent="0.4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"/>
  <sheetViews>
    <sheetView tabSelected="1" topLeftCell="A6" workbookViewId="0">
      <selection activeCell="E21" sqref="E21"/>
    </sheetView>
  </sheetViews>
  <sheetFormatPr defaultColWidth="8.83203125" defaultRowHeight="12.3" x14ac:dyDescent="0.4"/>
  <cols>
    <col min="1" max="1" width="20.33203125" customWidth="1"/>
    <col min="2" max="2" width="12" customWidth="1"/>
    <col min="7" max="7" width="17.94140625" bestFit="1" customWidth="1"/>
    <col min="8" max="8" width="10" customWidth="1"/>
    <col min="257" max="257" width="20.33203125" customWidth="1"/>
    <col min="258" max="258" width="12" customWidth="1"/>
    <col min="513" max="513" width="20.33203125" customWidth="1"/>
    <col min="514" max="514" width="12" customWidth="1"/>
    <col min="769" max="769" width="20.33203125" customWidth="1"/>
    <col min="770" max="770" width="12" customWidth="1"/>
    <col min="1025" max="1025" width="20.33203125" customWidth="1"/>
    <col min="1026" max="1026" width="12" customWidth="1"/>
    <col min="1281" max="1281" width="20.33203125" customWidth="1"/>
    <col min="1282" max="1282" width="12" customWidth="1"/>
    <col min="1537" max="1537" width="20.33203125" customWidth="1"/>
    <col min="1538" max="1538" width="12" customWidth="1"/>
    <col min="1793" max="1793" width="20.33203125" customWidth="1"/>
    <col min="1794" max="1794" width="12" customWidth="1"/>
    <col min="2049" max="2049" width="20.33203125" customWidth="1"/>
    <col min="2050" max="2050" width="12" customWidth="1"/>
    <col min="2305" max="2305" width="20.33203125" customWidth="1"/>
    <col min="2306" max="2306" width="12" customWidth="1"/>
    <col min="2561" max="2561" width="20.33203125" customWidth="1"/>
    <col min="2562" max="2562" width="12" customWidth="1"/>
    <col min="2817" max="2817" width="20.33203125" customWidth="1"/>
    <col min="2818" max="2818" width="12" customWidth="1"/>
    <col min="3073" max="3073" width="20.33203125" customWidth="1"/>
    <col min="3074" max="3074" width="12" customWidth="1"/>
    <col min="3329" max="3329" width="20.33203125" customWidth="1"/>
    <col min="3330" max="3330" width="12" customWidth="1"/>
    <col min="3585" max="3585" width="20.33203125" customWidth="1"/>
    <col min="3586" max="3586" width="12" customWidth="1"/>
    <col min="3841" max="3841" width="20.33203125" customWidth="1"/>
    <col min="3842" max="3842" width="12" customWidth="1"/>
    <col min="4097" max="4097" width="20.33203125" customWidth="1"/>
    <col min="4098" max="4098" width="12" customWidth="1"/>
    <col min="4353" max="4353" width="20.33203125" customWidth="1"/>
    <col min="4354" max="4354" width="12" customWidth="1"/>
    <col min="4609" max="4609" width="20.33203125" customWidth="1"/>
    <col min="4610" max="4610" width="12" customWidth="1"/>
    <col min="4865" max="4865" width="20.33203125" customWidth="1"/>
    <col min="4866" max="4866" width="12" customWidth="1"/>
    <col min="5121" max="5121" width="20.33203125" customWidth="1"/>
    <col min="5122" max="5122" width="12" customWidth="1"/>
    <col min="5377" max="5377" width="20.33203125" customWidth="1"/>
    <col min="5378" max="5378" width="12" customWidth="1"/>
    <col min="5633" max="5633" width="20.33203125" customWidth="1"/>
    <col min="5634" max="5634" width="12" customWidth="1"/>
    <col min="5889" max="5889" width="20.33203125" customWidth="1"/>
    <col min="5890" max="5890" width="12" customWidth="1"/>
    <col min="6145" max="6145" width="20.33203125" customWidth="1"/>
    <col min="6146" max="6146" width="12" customWidth="1"/>
    <col min="6401" max="6401" width="20.33203125" customWidth="1"/>
    <col min="6402" max="6402" width="12" customWidth="1"/>
    <col min="6657" max="6657" width="20.33203125" customWidth="1"/>
    <col min="6658" max="6658" width="12" customWidth="1"/>
    <col min="6913" max="6913" width="20.33203125" customWidth="1"/>
    <col min="6914" max="6914" width="12" customWidth="1"/>
    <col min="7169" max="7169" width="20.33203125" customWidth="1"/>
    <col min="7170" max="7170" width="12" customWidth="1"/>
    <col min="7425" max="7425" width="20.33203125" customWidth="1"/>
    <col min="7426" max="7426" width="12" customWidth="1"/>
    <col min="7681" max="7681" width="20.33203125" customWidth="1"/>
    <col min="7682" max="7682" width="12" customWidth="1"/>
    <col min="7937" max="7937" width="20.33203125" customWidth="1"/>
    <col min="7938" max="7938" width="12" customWidth="1"/>
    <col min="8193" max="8193" width="20.33203125" customWidth="1"/>
    <col min="8194" max="8194" width="12" customWidth="1"/>
    <col min="8449" max="8449" width="20.33203125" customWidth="1"/>
    <col min="8450" max="8450" width="12" customWidth="1"/>
    <col min="8705" max="8705" width="20.33203125" customWidth="1"/>
    <col min="8706" max="8706" width="12" customWidth="1"/>
    <col min="8961" max="8961" width="20.33203125" customWidth="1"/>
    <col min="8962" max="8962" width="12" customWidth="1"/>
    <col min="9217" max="9217" width="20.33203125" customWidth="1"/>
    <col min="9218" max="9218" width="12" customWidth="1"/>
    <col min="9473" max="9473" width="20.33203125" customWidth="1"/>
    <col min="9474" max="9474" width="12" customWidth="1"/>
    <col min="9729" max="9729" width="20.33203125" customWidth="1"/>
    <col min="9730" max="9730" width="12" customWidth="1"/>
    <col min="9985" max="9985" width="20.33203125" customWidth="1"/>
    <col min="9986" max="9986" width="12" customWidth="1"/>
    <col min="10241" max="10241" width="20.33203125" customWidth="1"/>
    <col min="10242" max="10242" width="12" customWidth="1"/>
    <col min="10497" max="10497" width="20.33203125" customWidth="1"/>
    <col min="10498" max="10498" width="12" customWidth="1"/>
    <col min="10753" max="10753" width="20.33203125" customWidth="1"/>
    <col min="10754" max="10754" width="12" customWidth="1"/>
    <col min="11009" max="11009" width="20.33203125" customWidth="1"/>
    <col min="11010" max="11010" width="12" customWidth="1"/>
    <col min="11265" max="11265" width="20.33203125" customWidth="1"/>
    <col min="11266" max="11266" width="12" customWidth="1"/>
    <col min="11521" max="11521" width="20.33203125" customWidth="1"/>
    <col min="11522" max="11522" width="12" customWidth="1"/>
    <col min="11777" max="11777" width="20.33203125" customWidth="1"/>
    <col min="11778" max="11778" width="12" customWidth="1"/>
    <col min="12033" max="12033" width="20.33203125" customWidth="1"/>
    <col min="12034" max="12034" width="12" customWidth="1"/>
    <col min="12289" max="12289" width="20.33203125" customWidth="1"/>
    <col min="12290" max="12290" width="12" customWidth="1"/>
    <col min="12545" max="12545" width="20.33203125" customWidth="1"/>
    <col min="12546" max="12546" width="12" customWidth="1"/>
    <col min="12801" max="12801" width="20.33203125" customWidth="1"/>
    <col min="12802" max="12802" width="12" customWidth="1"/>
    <col min="13057" max="13057" width="20.33203125" customWidth="1"/>
    <col min="13058" max="13058" width="12" customWidth="1"/>
    <col min="13313" max="13313" width="20.33203125" customWidth="1"/>
    <col min="13314" max="13314" width="12" customWidth="1"/>
    <col min="13569" max="13569" width="20.33203125" customWidth="1"/>
    <col min="13570" max="13570" width="12" customWidth="1"/>
    <col min="13825" max="13825" width="20.33203125" customWidth="1"/>
    <col min="13826" max="13826" width="12" customWidth="1"/>
    <col min="14081" max="14081" width="20.33203125" customWidth="1"/>
    <col min="14082" max="14082" width="12" customWidth="1"/>
    <col min="14337" max="14337" width="20.33203125" customWidth="1"/>
    <col min="14338" max="14338" width="12" customWidth="1"/>
    <col min="14593" max="14593" width="20.33203125" customWidth="1"/>
    <col min="14594" max="14594" width="12" customWidth="1"/>
    <col min="14849" max="14849" width="20.33203125" customWidth="1"/>
    <col min="14850" max="14850" width="12" customWidth="1"/>
    <col min="15105" max="15105" width="20.33203125" customWidth="1"/>
    <col min="15106" max="15106" width="12" customWidth="1"/>
    <col min="15361" max="15361" width="20.33203125" customWidth="1"/>
    <col min="15362" max="15362" width="12" customWidth="1"/>
    <col min="15617" max="15617" width="20.33203125" customWidth="1"/>
    <col min="15618" max="15618" width="12" customWidth="1"/>
    <col min="15873" max="15873" width="20.33203125" customWidth="1"/>
    <col min="15874" max="15874" width="12" customWidth="1"/>
    <col min="16129" max="16129" width="20.33203125" customWidth="1"/>
    <col min="16130" max="16130" width="12" customWidth="1"/>
  </cols>
  <sheetData>
    <row r="1" spans="1:8" x14ac:dyDescent="0.4">
      <c r="A1" s="1" t="s">
        <v>40</v>
      </c>
      <c r="G1" s="1" t="s">
        <v>60</v>
      </c>
    </row>
    <row r="2" spans="1:8" x14ac:dyDescent="0.4">
      <c r="G2" s="52" t="s">
        <v>55</v>
      </c>
      <c r="H2" s="52" t="s">
        <v>73</v>
      </c>
    </row>
    <row r="3" spans="1:8" x14ac:dyDescent="0.4">
      <c r="A3" t="s">
        <v>41</v>
      </c>
      <c r="G3" s="52" t="s">
        <v>69</v>
      </c>
      <c r="H3" s="52" t="s">
        <v>70</v>
      </c>
    </row>
    <row r="4" spans="1:8" s="3" customFormat="1" ht="12.6" thickBot="1" x14ac:dyDescent="0.45">
      <c r="B4" s="3" t="s">
        <v>42</v>
      </c>
      <c r="C4" s="3" t="s">
        <v>43</v>
      </c>
      <c r="G4" s="52" t="s">
        <v>75</v>
      </c>
      <c r="H4" s="52" t="s">
        <v>76</v>
      </c>
    </row>
    <row r="5" spans="1:8" x14ac:dyDescent="0.4">
      <c r="A5" t="s">
        <v>44</v>
      </c>
      <c r="B5" s="36">
        <v>5000</v>
      </c>
      <c r="C5" s="37">
        <v>7000</v>
      </c>
      <c r="G5" t="s">
        <v>71</v>
      </c>
      <c r="H5" t="s">
        <v>72</v>
      </c>
    </row>
    <row r="6" spans="1:8" ht="12.6" thickBot="1" x14ac:dyDescent="0.45">
      <c r="A6" t="s">
        <v>45</v>
      </c>
      <c r="B6" s="38">
        <v>400</v>
      </c>
      <c r="C6" s="39">
        <v>900</v>
      </c>
      <c r="G6" t="s">
        <v>67</v>
      </c>
      <c r="H6" t="s">
        <v>68</v>
      </c>
    </row>
    <row r="7" spans="1:8" x14ac:dyDescent="0.4">
      <c r="G7" t="s">
        <v>54</v>
      </c>
      <c r="H7" t="s">
        <v>74</v>
      </c>
    </row>
    <row r="8" spans="1:8" x14ac:dyDescent="0.4">
      <c r="A8" t="s">
        <v>46</v>
      </c>
    </row>
    <row r="9" spans="1:8" ht="12.6" thickBot="1" x14ac:dyDescent="0.45">
      <c r="B9" s="3" t="s">
        <v>42</v>
      </c>
      <c r="C9" s="3" t="s">
        <v>43</v>
      </c>
    </row>
    <row r="10" spans="1:8" x14ac:dyDescent="0.4">
      <c r="A10" t="s">
        <v>47</v>
      </c>
      <c r="B10" s="40">
        <v>1</v>
      </c>
      <c r="C10" s="41">
        <v>2</v>
      </c>
    </row>
    <row r="11" spans="1:8" ht="12.6" thickBot="1" x14ac:dyDescent="0.45">
      <c r="A11" t="s">
        <v>48</v>
      </c>
      <c r="B11" s="42">
        <v>2</v>
      </c>
      <c r="C11" s="43">
        <v>5</v>
      </c>
    </row>
    <row r="13" spans="1:8" x14ac:dyDescent="0.4">
      <c r="A13" t="s">
        <v>49</v>
      </c>
    </row>
    <row r="14" spans="1:8" ht="12.6" thickBot="1" x14ac:dyDescent="0.45">
      <c r="B14" s="3" t="s">
        <v>42</v>
      </c>
      <c r="C14" s="3" t="s">
        <v>43</v>
      </c>
    </row>
    <row r="15" spans="1:8" ht="12.6" thickBot="1" x14ac:dyDescent="0.45">
      <c r="B15" s="50">
        <v>0</v>
      </c>
      <c r="C15" s="49">
        <v>1</v>
      </c>
    </row>
    <row r="17" spans="1:5" x14ac:dyDescent="0.4">
      <c r="A17" t="s">
        <v>50</v>
      </c>
    </row>
    <row r="18" spans="1:5" ht="12.6" thickBot="1" x14ac:dyDescent="0.45">
      <c r="B18" s="3" t="s">
        <v>42</v>
      </c>
      <c r="C18" s="3" t="s">
        <v>43</v>
      </c>
    </row>
    <row r="19" spans="1:5" ht="12.6" thickBot="1" x14ac:dyDescent="0.45">
      <c r="A19" t="s">
        <v>51</v>
      </c>
      <c r="B19" s="50">
        <v>0</v>
      </c>
      <c r="C19" s="49">
        <v>600</v>
      </c>
    </row>
    <row r="20" spans="1:5" x14ac:dyDescent="0.4">
      <c r="B20" s="51" t="s">
        <v>66</v>
      </c>
      <c r="C20" s="51" t="s">
        <v>66</v>
      </c>
    </row>
    <row r="21" spans="1:5" x14ac:dyDescent="0.4">
      <c r="A21" t="s">
        <v>52</v>
      </c>
      <c r="B21" s="44">
        <f xml:space="preserve"> MIN($D$25/B10,$D$26/B11)*B15</f>
        <v>0</v>
      </c>
      <c r="C21" s="44">
        <f xml:space="preserve"> MIN($D$25/C10,$D$26/C11)*C15</f>
        <v>600</v>
      </c>
    </row>
    <row r="22" spans="1:5" x14ac:dyDescent="0.4">
      <c r="B22" s="44"/>
      <c r="C22" s="3"/>
    </row>
    <row r="23" spans="1:5" x14ac:dyDescent="0.4">
      <c r="A23" t="s">
        <v>53</v>
      </c>
      <c r="B23" s="44"/>
      <c r="C23" s="3"/>
    </row>
    <row r="24" spans="1:5" ht="12.6" thickBot="1" x14ac:dyDescent="0.45">
      <c r="B24" s="3" t="s">
        <v>54</v>
      </c>
      <c r="C24" s="3"/>
      <c r="D24" s="3" t="s">
        <v>55</v>
      </c>
      <c r="E24" s="3"/>
    </row>
    <row r="25" spans="1:5" x14ac:dyDescent="0.4">
      <c r="A25" t="s">
        <v>47</v>
      </c>
      <c r="B25">
        <f>SUMPRODUCT(Labor_hours, Number_produced)</f>
        <v>1200</v>
      </c>
      <c r="C25" s="51" t="s">
        <v>66</v>
      </c>
      <c r="D25" s="45">
        <v>1200</v>
      </c>
    </row>
    <row r="26" spans="1:5" ht="12.6" thickBot="1" x14ac:dyDescent="0.45">
      <c r="A26" t="s">
        <v>48</v>
      </c>
      <c r="B26">
        <f xml:space="preserve"> SUMPRODUCT(Number_of_chips, Number_produced)</f>
        <v>3000</v>
      </c>
      <c r="C26" s="51" t="s">
        <v>66</v>
      </c>
      <c r="D26" s="46">
        <v>3000</v>
      </c>
    </row>
    <row r="27" spans="1:5" x14ac:dyDescent="0.4">
      <c r="B27" s="44"/>
      <c r="C27" s="3"/>
    </row>
    <row r="28" spans="1:5" x14ac:dyDescent="0.4">
      <c r="A28" t="s">
        <v>56</v>
      </c>
      <c r="B28" s="34">
        <f xml:space="preserve"> SUMPRODUCT(B5:C5,B15:C15)</f>
        <v>7000</v>
      </c>
    </row>
    <row r="29" spans="1:5" ht="12.6" thickBot="1" x14ac:dyDescent="0.45">
      <c r="A29" t="s">
        <v>57</v>
      </c>
      <c r="B29" s="34">
        <f xml:space="preserve"> SUMPRODUCT(B6:C6,Number_produced)</f>
        <v>540000</v>
      </c>
    </row>
    <row r="30" spans="1:5" ht="12.9" thickTop="1" thickBot="1" x14ac:dyDescent="0.45">
      <c r="A30" t="s">
        <v>58</v>
      </c>
      <c r="B30" s="53">
        <f xml:space="preserve"> B29 - B28</f>
        <v>533000</v>
      </c>
    </row>
    <row r="31" spans="1:5" ht="12.6" thickTop="1" x14ac:dyDescent="0.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Q1</vt:lpstr>
      <vt:lpstr>6_36</vt:lpstr>
      <vt:lpstr>6_49_a</vt:lpstr>
      <vt:lpstr>'6_49_a'!Available</vt:lpstr>
      <vt:lpstr>'6_36'!Cash_outflow</vt:lpstr>
      <vt:lpstr>'6_36'!Decisions</vt:lpstr>
      <vt:lpstr>'Q1'!Hubs_covered_by</vt:lpstr>
      <vt:lpstr>'6_49_a'!Labor_hours</vt:lpstr>
      <vt:lpstr>'6_49_a'!Logical_upper_bound</vt:lpstr>
      <vt:lpstr>'6_36'!NPV</vt:lpstr>
      <vt:lpstr>'6_49_a'!Number_of_chips</vt:lpstr>
      <vt:lpstr>'6_49_a'!Number_produced</vt:lpstr>
      <vt:lpstr>'Q1'!Required</vt:lpstr>
      <vt:lpstr>'6_49_a'!Used</vt:lpstr>
      <vt:lpstr>'Q1'!Used_as_hub</vt:lpstr>
    </vt:vector>
  </TitlesOfParts>
  <Manager/>
  <Company>Indiana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Albright</dc:creator>
  <cp:keywords/>
  <dc:description/>
  <cp:lastModifiedBy>Avinash Bisram</cp:lastModifiedBy>
  <cp:revision/>
  <dcterms:created xsi:type="dcterms:W3CDTF">1998-03-24T16:14:54Z</dcterms:created>
  <dcterms:modified xsi:type="dcterms:W3CDTF">2024-04-24T19:43:18Z</dcterms:modified>
  <cp:category/>
  <cp:contentStatus/>
</cp:coreProperties>
</file>