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2d03f6d27d68f1f/Desktop/School/Spring 2024/Spreadsheet Modeling/"/>
    </mc:Choice>
  </mc:AlternateContent>
  <xr:revisionPtr revIDLastSave="2331" documentId="11_221E88B251DB0268D5B300B5928CCD8B8F022D2B" xr6:coauthVersionLast="47" xr6:coauthVersionMax="47" xr10:uidLastSave="{78807482-7ED2-4888-B5BD-6E812B0AC398}"/>
  <bookViews>
    <workbookView xWindow="-96" yWindow="-96" windowWidth="20928" windowHeight="12432" activeTab="4" xr2:uid="{00000000-000D-0000-FFFF-FFFF00000000}"/>
  </bookViews>
  <sheets>
    <sheet name="4_2" sheetId="2" r:id="rId1"/>
    <sheet name="4_13" sheetId="4" r:id="rId2"/>
    <sheet name="4_13_STS" sheetId="6" state="veryHidden" r:id="rId3"/>
    <sheet name="STS_1" sheetId="9" r:id="rId4"/>
    <sheet name="4_41_a" sheetId="1" r:id="rId5"/>
  </sheets>
  <definedNames>
    <definedName name="Actual_exposures">'4_2'!$B$23:$B$28</definedName>
    <definedName name="ChartData1" localSheetId="3">STS_1!$K$5:$K$10</definedName>
    <definedName name="ChartData2" localSheetId="3">STS_1!$O$5:$O$10</definedName>
    <definedName name="Forecasted_demand">'4_13'!$B$36:$G$36</definedName>
    <definedName name="InputValues1" localSheetId="3">STS_1!$A$5:$A$10</definedName>
    <definedName name="InputValues2" localSheetId="3">STS_1!$B$4:$G$4</definedName>
    <definedName name="Inventory_after_production">'4_13'!$B$34:$G$34</definedName>
    <definedName name="Maximum_overtime_labor_hours_available">'4_13'!$B$25:$G$25</definedName>
    <definedName name="Number_ads_purchased">'4_2'!$B$19:$I$19</definedName>
    <definedName name="Number_available">'4_41_a'!$B$7:$G$7</definedName>
    <definedName name="Number_required">'4_41_a'!$B$9:$G$9</definedName>
    <definedName name="Number_starting">'4_41_a'!$B$5:$G$5</definedName>
    <definedName name="OutputAddresses" localSheetId="3">STS_1!$AZ$2:$AZ$26</definedName>
    <definedName name="OutputValues_1" localSheetId="3">STS_1!$B$5:$G$10</definedName>
    <definedName name="OutputValues_10" localSheetId="3">STS_1!$B$77:$G$82</definedName>
    <definedName name="OutputValues_11" localSheetId="3">STS_1!$B$85:$G$90</definedName>
    <definedName name="OutputValues_12" localSheetId="3">STS_1!$B$93:$G$98</definedName>
    <definedName name="OutputValues_13" localSheetId="3">STS_1!$B$101:$G$106</definedName>
    <definedName name="OutputValues_14" localSheetId="3">STS_1!$B$109:$G$114</definedName>
    <definedName name="OutputValues_15" localSheetId="3">STS_1!$B$117:$G$122</definedName>
    <definedName name="OutputValues_16" localSheetId="3">STS_1!$B$125:$G$130</definedName>
    <definedName name="OutputValues_17" localSheetId="3">STS_1!$B$133:$G$138</definedName>
    <definedName name="OutputValues_18" localSheetId="3">STS_1!$B$141:$G$146</definedName>
    <definedName name="OutputValues_19" localSheetId="3">STS_1!$B$149:$G$154</definedName>
    <definedName name="OutputValues_2" localSheetId="3">STS_1!$B$13:$G$18</definedName>
    <definedName name="OutputValues_20" localSheetId="3">STS_1!$B$157:$G$162</definedName>
    <definedName name="OutputValues_21" localSheetId="3">STS_1!$B$165:$G$170</definedName>
    <definedName name="OutputValues_22" localSheetId="3">STS_1!$B$173:$G$178</definedName>
    <definedName name="OutputValues_23" localSheetId="3">STS_1!$B$181:$G$186</definedName>
    <definedName name="OutputValues_24" localSheetId="3">STS_1!$B$189:$G$194</definedName>
    <definedName name="OutputValues_25" localSheetId="3">STS_1!$B$197:$G$202</definedName>
    <definedName name="OutputValues_3" localSheetId="3">STS_1!$B$21:$G$26</definedName>
    <definedName name="OutputValues_4" localSheetId="3">STS_1!$B$29:$G$34</definedName>
    <definedName name="OutputValues_5" localSheetId="3">STS_1!$B$37:$G$42</definedName>
    <definedName name="OutputValues_6" localSheetId="3">STS_1!$B$45:$G$50</definedName>
    <definedName name="OutputValues_7" localSheetId="3">STS_1!$B$53:$G$58</definedName>
    <definedName name="OutputValues_8" localSheetId="3">STS_1!$B$61:$G$66</definedName>
    <definedName name="OutputValues_9" localSheetId="3">STS_1!$B$69:$G$74</definedName>
    <definedName name="Overtime_labor_hours_used">'4_13'!$B$23:$G$23</definedName>
    <definedName name="_xlnm.Print_Area" localSheetId="1">'4_13'!#REF!</definedName>
    <definedName name="Production_capacity">'4_13'!$B$32:$G$32</definedName>
    <definedName name="Required_exposures">'4_2'!$D$23:$D$28</definedName>
    <definedName name="Shoes_produced">'4_13'!$B$30:$G$30</definedName>
    <definedName name="solver_adj" localSheetId="1" hidden="1">'4_13'!$B$18:$G$18,'4_13'!$B$19:$G$19,'4_13'!$B$23:$G$23,'4_13'!$B$30:$G$30</definedName>
    <definedName name="solver_adj" localSheetId="0" hidden="1">'4_2'!$B$19:$I$19</definedName>
    <definedName name="solver_adj" localSheetId="4" hidden="1">'4_41_a'!$B$5:$G$5</definedName>
    <definedName name="solver_cvg" localSheetId="1" hidden="1">0.001</definedName>
    <definedName name="solver_cvg" localSheetId="0" hidden="1">0.0001</definedName>
    <definedName name="solver_cvg" localSheetId="4" hidden="1">0.0001</definedName>
    <definedName name="solver_drv" localSheetId="1" hidden="1">1</definedName>
    <definedName name="solver_drv" localSheetId="0" hidden="1">2</definedName>
    <definedName name="solver_drv" localSheetId="4" hidden="1">1</definedName>
    <definedName name="solver_eng" localSheetId="1" hidden="1">2</definedName>
    <definedName name="solver_eng" localSheetId="0" hidden="1">2</definedName>
    <definedName name="solver_eng" localSheetId="4" hidden="1">2</definedName>
    <definedName name="solver_est" localSheetId="1" hidden="1">1</definedName>
    <definedName name="solver_est" localSheetId="0" hidden="1">1</definedName>
    <definedName name="solver_est" localSheetId="4" hidden="1">1</definedName>
    <definedName name="solver_ibd" localSheetId="1" hidden="1">2</definedName>
    <definedName name="solver_itr" localSheetId="1" hidden="1">100</definedName>
    <definedName name="solver_itr" localSheetId="0" hidden="1">2147483647</definedName>
    <definedName name="solver_itr" localSheetId="4" hidden="1">2147483647</definedName>
    <definedName name="solver_lhs1" localSheetId="1" hidden="1">'4_13'!$B$34:$G$34</definedName>
    <definedName name="solver_lhs1" localSheetId="0" hidden="1">'4_2'!$B$29:$B$30</definedName>
    <definedName name="solver_lhs1" localSheetId="4" hidden="1">'4_41_a'!$B$7:$G$7</definedName>
    <definedName name="solver_lhs2" localSheetId="1" hidden="1">'4_13'!$B$23:$G$23</definedName>
    <definedName name="solver_lhs2" localSheetId="0" hidden="1">'4_2'!$B$23:$B$28</definedName>
    <definedName name="solver_lhs2" localSheetId="4" hidden="1">'4_41_a'!$B$5:$G$5</definedName>
    <definedName name="solver_lhs3" localSheetId="1" hidden="1">'4_13'!$B$30:$G$30</definedName>
    <definedName name="solver_lhs4" localSheetId="1" hidden="1">'4_13'!$B$19:$G$19</definedName>
    <definedName name="solver_lhs5" localSheetId="1" hidden="1">'4_13'!$B$18:$G$18</definedName>
    <definedName name="solver_lhs6" localSheetId="1" hidden="1">'4_13'!$B$30:$E$30</definedName>
    <definedName name="solver_lin" localSheetId="1" hidden="1">1</definedName>
    <definedName name="solver_mip" localSheetId="1" hidden="1">1000</definedName>
    <definedName name="solver_mip" localSheetId="0" hidden="1">2147483647</definedName>
    <definedName name="solver_mip" localSheetId="4" hidden="1">2147483647</definedName>
    <definedName name="solver_mni" localSheetId="1" hidden="1">30</definedName>
    <definedName name="solver_mni" localSheetId="0" hidden="1">30</definedName>
    <definedName name="solver_mni" localSheetId="4" hidden="1">30</definedName>
    <definedName name="solver_mrt" localSheetId="1" hidden="1">0.075</definedName>
    <definedName name="solver_mrt" localSheetId="0" hidden="1">0.075</definedName>
    <definedName name="solver_mrt" localSheetId="4" hidden="1">0.075</definedName>
    <definedName name="solver_msl" localSheetId="1" hidden="1">2</definedName>
    <definedName name="solver_msl" localSheetId="0" hidden="1">2</definedName>
    <definedName name="solver_msl" localSheetId="4" hidden="1">2</definedName>
    <definedName name="solver_neg" localSheetId="1" hidden="1">1</definedName>
    <definedName name="solver_neg" localSheetId="0" hidden="1">1</definedName>
    <definedName name="solver_neg" localSheetId="4" hidden="1">1</definedName>
    <definedName name="solver_nod" localSheetId="1" hidden="1">1000</definedName>
    <definedName name="solver_nod" localSheetId="0" hidden="1">2147483647</definedName>
    <definedName name="solver_nod" localSheetId="4" hidden="1">2147483647</definedName>
    <definedName name="solver_num" localSheetId="1" hidden="1">5</definedName>
    <definedName name="solver_num" localSheetId="0" hidden="1">2</definedName>
    <definedName name="solver_num" localSheetId="4" hidden="1">2</definedName>
    <definedName name="solver_nwt" localSheetId="1" hidden="1">1</definedName>
    <definedName name="solver_nwt" localSheetId="0" hidden="1">1</definedName>
    <definedName name="solver_nwt" localSheetId="4" hidden="1">1</definedName>
    <definedName name="solver_ofx" localSheetId="1" hidden="1">2</definedName>
    <definedName name="solver_opt" localSheetId="1" hidden="1">'4_13'!$H$46</definedName>
    <definedName name="solver_opt" localSheetId="0" hidden="1">'4_2'!$B$34</definedName>
    <definedName name="solver_opt" localSheetId="4" hidden="1">'4_41_a'!$B$11</definedName>
    <definedName name="solver_piv" localSheetId="1" hidden="1">0.000001</definedName>
    <definedName name="solver_pre" localSheetId="1" hidden="1">0.000001</definedName>
    <definedName name="solver_pre" localSheetId="0" hidden="1">0.000001</definedName>
    <definedName name="solver_pre" localSheetId="4" hidden="1">0.000001</definedName>
    <definedName name="solver_pro" localSheetId="1" hidden="1">2</definedName>
    <definedName name="solver_rbv" localSheetId="1" hidden="1">1</definedName>
    <definedName name="solver_rbv" localSheetId="0" hidden="1">2</definedName>
    <definedName name="solver_rbv" localSheetId="4" hidden="1">1</definedName>
    <definedName name="solver_red" localSheetId="1" hidden="1">0.000001</definedName>
    <definedName name="solver_rel1" localSheetId="1" hidden="1">3</definedName>
    <definedName name="solver_rel1" localSheetId="0" hidden="1">3</definedName>
    <definedName name="solver_rel1" localSheetId="4" hidden="1">3</definedName>
    <definedName name="solver_rel2" localSheetId="1" hidden="1">1</definedName>
    <definedName name="solver_rel2" localSheetId="0" hidden="1">3</definedName>
    <definedName name="solver_rel2" localSheetId="4" hidden="1">3</definedName>
    <definedName name="solver_rel3" localSheetId="1" hidden="1">1</definedName>
    <definedName name="solver_rel4" localSheetId="1" hidden="1">4</definedName>
    <definedName name="solver_rel5" localSheetId="1" hidden="1">4</definedName>
    <definedName name="solver_rel6" localSheetId="1" hidden="1">4</definedName>
    <definedName name="solver_reo" localSheetId="1" hidden="1">2</definedName>
    <definedName name="solver_rep" localSheetId="1" hidden="1">2</definedName>
    <definedName name="solver_rhs1" localSheetId="1" hidden="1">Forecasted_demand</definedName>
    <definedName name="solver_rhs1" localSheetId="0" hidden="1">'4_2'!$D$29:$D$30</definedName>
    <definedName name="solver_rhs1" localSheetId="4" hidden="1">Number_required</definedName>
    <definedName name="solver_rhs2" localSheetId="1" hidden="1">Maximum_overtime_labor_hours_available</definedName>
    <definedName name="solver_rhs2" localSheetId="0" hidden="1">Required_exposures</definedName>
    <definedName name="solver_rhs2" localSheetId="4" hidden="1">0</definedName>
    <definedName name="solver_rhs3" localSheetId="1" hidden="1">Production_capacity</definedName>
    <definedName name="solver_rhs4" localSheetId="1" hidden="1">"integer"</definedName>
    <definedName name="solver_rhs5" localSheetId="1" hidden="1">"integer"</definedName>
    <definedName name="solver_rhs6" localSheetId="1" hidden="1">Integer</definedName>
    <definedName name="solver_rlx" localSheetId="1" hidden="1">2</definedName>
    <definedName name="solver_rlx" localSheetId="0" hidden="1">2</definedName>
    <definedName name="solver_rlx" localSheetId="4" hidden="1">2</definedName>
    <definedName name="solver_rsd" localSheetId="1" hidden="1">0</definedName>
    <definedName name="solver_rsd" localSheetId="0" hidden="1">0</definedName>
    <definedName name="solver_rsd" localSheetId="4" hidden="1">0</definedName>
    <definedName name="solver_scl" localSheetId="1" hidden="1">1</definedName>
    <definedName name="solver_scl" localSheetId="0" hidden="1">2</definedName>
    <definedName name="solver_scl" localSheetId="4" hidden="1">1</definedName>
    <definedName name="solver_sho" localSheetId="1" hidden="1">2</definedName>
    <definedName name="solver_sho" localSheetId="0" hidden="1">2</definedName>
    <definedName name="solver_sho" localSheetId="4" hidden="1">2</definedName>
    <definedName name="solver_ssz" localSheetId="1" hidden="1">100</definedName>
    <definedName name="solver_ssz" localSheetId="0" hidden="1">100</definedName>
    <definedName name="solver_ssz" localSheetId="4" hidden="1">100</definedName>
    <definedName name="solver_tim" localSheetId="1" hidden="1">100</definedName>
    <definedName name="solver_tim" localSheetId="0" hidden="1">2147483647</definedName>
    <definedName name="solver_tim" localSheetId="4" hidden="1">2147483647</definedName>
    <definedName name="solver_tol" localSheetId="1" hidden="1">0</definedName>
    <definedName name="solver_tol" localSheetId="0" hidden="1">0.01</definedName>
    <definedName name="solver_tol" localSheetId="4" hidden="1">0</definedName>
    <definedName name="solver_typ" localSheetId="1" hidden="1">2</definedName>
    <definedName name="solver_typ" localSheetId="0" hidden="1">2</definedName>
    <definedName name="solver_typ" localSheetId="4" hidden="1">2</definedName>
    <definedName name="solver_val" localSheetId="1" hidden="1">0</definedName>
    <definedName name="solver_val" localSheetId="0" hidden="1">0</definedName>
    <definedName name="solver_val" localSheetId="4" hidden="1">0</definedName>
    <definedName name="solver_ver" localSheetId="1" hidden="1">3</definedName>
    <definedName name="solver_ver" localSheetId="0" hidden="1">3</definedName>
    <definedName name="solver_ver" localSheetId="4" hidden="1">3</definedName>
    <definedName name="Total_cost" localSheetId="1">'4_13'!$H$46</definedName>
    <definedName name="Total_cost">'4_2'!$B$34</definedName>
    <definedName name="Total_employed">'4_41_a'!$B$11</definedName>
    <definedName name="Workers_fired">'4_13'!$B$19:$G$19</definedName>
    <definedName name="Workers_hired">'4_13'!$B$18:$G$18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9" l="1"/>
  <c r="K1" i="9"/>
  <c r="Q4" i="9"/>
  <c r="N4" i="9"/>
  <c r="N5" i="9" s="1"/>
  <c r="M4" i="9"/>
  <c r="J4" i="9"/>
  <c r="J5" i="9" s="1"/>
  <c r="F44" i="4"/>
  <c r="G44" i="4"/>
  <c r="F43" i="4"/>
  <c r="G43" i="4"/>
  <c r="F41" i="4"/>
  <c r="G41" i="4"/>
  <c r="F40" i="4"/>
  <c r="G40" i="4"/>
  <c r="B17" i="4"/>
  <c r="B20" i="4"/>
  <c r="C17" i="4" s="1"/>
  <c r="C20" i="4" s="1"/>
  <c r="B34" i="4"/>
  <c r="B37" i="4" s="1"/>
  <c r="C34" i="4" s="1"/>
  <c r="C37" i="4" s="1"/>
  <c r="B40" i="4"/>
  <c r="C40" i="4"/>
  <c r="D40" i="4"/>
  <c r="E40" i="4"/>
  <c r="B41" i="4"/>
  <c r="C41" i="4"/>
  <c r="D41" i="4"/>
  <c r="E41" i="4"/>
  <c r="B43" i="4"/>
  <c r="C43" i="4"/>
  <c r="D43" i="4"/>
  <c r="E43" i="4"/>
  <c r="B44" i="4"/>
  <c r="C44" i="4"/>
  <c r="D44" i="4"/>
  <c r="E44" i="4"/>
  <c r="O7" i="9"/>
  <c r="O8" i="9"/>
  <c r="K9" i="9"/>
  <c r="O10" i="9"/>
  <c r="K5" i="9"/>
  <c r="O9" i="9"/>
  <c r="K6" i="9"/>
  <c r="K8" i="9"/>
  <c r="O5" i="9"/>
  <c r="K7" i="9"/>
  <c r="K10" i="9"/>
  <c r="O6" i="9"/>
  <c r="H43" i="4" l="1"/>
  <c r="H44" i="4"/>
  <c r="H41" i="4"/>
  <c r="H40" i="4"/>
  <c r="B42" i="4"/>
  <c r="B25" i="4"/>
  <c r="C22" i="4"/>
  <c r="C27" i="4" s="1"/>
  <c r="C32" i="4" s="1"/>
  <c r="C25" i="4"/>
  <c r="D17" i="4"/>
  <c r="D20" i="4" s="1"/>
  <c r="C42" i="4"/>
  <c r="C45" i="4"/>
  <c r="D34" i="4"/>
  <c r="D37" i="4" s="1"/>
  <c r="B22" i="4"/>
  <c r="B27" i="4" s="1"/>
  <c r="B32" i="4" s="1"/>
  <c r="B45" i="4"/>
  <c r="E34" i="4" l="1"/>
  <c r="E37" i="4" s="1"/>
  <c r="D45" i="4"/>
  <c r="B46" i="4"/>
  <c r="C46" i="4"/>
  <c r="E17" i="4"/>
  <c r="E20" i="4" s="1"/>
  <c r="F17" i="4" s="1"/>
  <c r="F20" i="4" s="1"/>
  <c r="F42" i="4" s="1"/>
  <c r="D42" i="4"/>
  <c r="D22" i="4"/>
  <c r="D27" i="4" s="1"/>
  <c r="D32" i="4" s="1"/>
  <c r="D25" i="4"/>
  <c r="B34" i="2"/>
  <c r="B23" i="2"/>
  <c r="B24" i="2"/>
  <c r="B25" i="2"/>
  <c r="B26" i="2"/>
  <c r="B27" i="2"/>
  <c r="B28" i="2"/>
  <c r="B15" i="2"/>
  <c r="C15" i="2"/>
  <c r="D15" i="2"/>
  <c r="E15" i="2"/>
  <c r="F15" i="2"/>
  <c r="G15" i="2"/>
  <c r="H15" i="2"/>
  <c r="I15" i="2"/>
  <c r="B12" i="2"/>
  <c r="C12" i="2"/>
  <c r="D12" i="2"/>
  <c r="E12" i="2"/>
  <c r="F12" i="2"/>
  <c r="G12" i="2"/>
  <c r="H12" i="2"/>
  <c r="I12" i="2"/>
  <c r="B11" i="1"/>
  <c r="G7" i="1"/>
  <c r="F7" i="1"/>
  <c r="E7" i="1"/>
  <c r="D7" i="1"/>
  <c r="C7" i="1"/>
  <c r="B7" i="1"/>
  <c r="D46" i="4" l="1"/>
  <c r="E45" i="4"/>
  <c r="F34" i="4"/>
  <c r="F37" i="4" s="1"/>
  <c r="G17" i="4"/>
  <c r="G20" i="4" s="1"/>
  <c r="G42" i="4" s="1"/>
  <c r="F25" i="4"/>
  <c r="F22" i="4"/>
  <c r="F27" i="4" s="1"/>
  <c r="F32" i="4" s="1"/>
  <c r="E22" i="4"/>
  <c r="E27" i="4" s="1"/>
  <c r="E32" i="4" s="1"/>
  <c r="E25" i="4"/>
  <c r="E42" i="4"/>
  <c r="B30" i="2"/>
  <c r="B29" i="2"/>
  <c r="E46" i="4" l="1"/>
  <c r="H42" i="4"/>
  <c r="G34" i="4"/>
  <c r="G37" i="4" s="1"/>
  <c r="G45" i="4" s="1"/>
  <c r="G46" i="4" s="1"/>
  <c r="F45" i="4"/>
  <c r="F46" i="4" s="1"/>
  <c r="G25" i="4"/>
  <c r="G22" i="4"/>
  <c r="G27" i="4" s="1"/>
  <c r="G32" i="4" s="1"/>
  <c r="H46" i="4" l="1"/>
  <c r="H4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Avinash Bisram</author>
  </authors>
  <commentList>
    <comment ref="B5" authorId="0" shapeId="0" xr:uid="{74212368-722C-4ABE-9A40-80E7D5F369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" authorId="0" shapeId="0" xr:uid="{F5D89695-214C-4519-8CBB-3E6E323806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" authorId="0" shapeId="0" xr:uid="{C01EB776-0C83-41AB-A086-172111EC66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" authorId="0" shapeId="0" xr:uid="{4B242F79-3571-4836-A852-C9F9E9CEDE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" authorId="0" shapeId="0" xr:uid="{249106C8-0DAB-4277-A4F9-997C5BDC17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" authorId="0" shapeId="0" xr:uid="{A3C40EB5-1AC4-42E0-9EFE-E73413AB0B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2C211066-854A-4209-BD57-22BD45A711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" authorId="0" shapeId="0" xr:uid="{3D5D4DFC-B176-4B5E-BBF8-6BB3C8EE95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" authorId="0" shapeId="0" xr:uid="{0877AB46-FCEF-4CF5-B9C8-5CDED14CD4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" authorId="0" shapeId="0" xr:uid="{4602FE4C-BEAA-4433-82B0-0DF1D9C6B1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" authorId="0" shapeId="0" xr:uid="{EF61C933-4F6F-45FF-99BE-D45135681E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" authorId="0" shapeId="0" xr:uid="{AEEDBCB5-7148-4A1C-8E6B-2376EBF0AE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73D5C44C-CD92-4E24-B2A4-C298ED3D68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" authorId="0" shapeId="0" xr:uid="{1CD03B67-AA29-4CE8-A911-85580F2633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" authorId="0" shapeId="0" xr:uid="{6169A9BB-38AA-4185-9E06-60CE25A587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" authorId="0" shapeId="0" xr:uid="{7EFCAF62-BEBA-44D7-9AC3-BE0048946E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" authorId="0" shapeId="0" xr:uid="{11F84E6E-84B9-44A3-929F-981E0B81D6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" authorId="0" shapeId="0" xr:uid="{2419C06A-E821-40BC-8972-AE4356D334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EB9A94E6-2818-4538-B517-81E705BD7B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" authorId="0" shapeId="0" xr:uid="{8AB21A08-0690-4702-AA46-C55A336B46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" authorId="0" shapeId="0" xr:uid="{F9CC0037-54E2-4E03-AD99-1D34736F40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" authorId="0" shapeId="0" xr:uid="{21F553FB-6383-452B-B718-267EE31A4A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" authorId="0" shapeId="0" xr:uid="{78A9B6A0-1E1B-4C0C-B524-8F67B30B43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" authorId="0" shapeId="0" xr:uid="{B5B20B9D-1A5F-4873-86F7-F87FEE01F5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EF163040-C72D-4714-9DB1-5F9456B0A8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" authorId="0" shapeId="0" xr:uid="{F7A6E425-9DE8-4609-8202-6A0F8C2C6B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" authorId="0" shapeId="0" xr:uid="{590C8FE8-467F-42C0-8E2D-5BB7DB65BE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" authorId="0" shapeId="0" xr:uid="{36044BB9-A404-4C5D-AAEC-061C2AE239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" authorId="0" shapeId="0" xr:uid="{F0C7A06F-8DD4-43A6-9420-EC215D930B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" authorId="0" shapeId="0" xr:uid="{46422364-26B3-4AA7-A7FD-9E3F6907FF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ABFEA0C2-1DCD-4F37-9652-230B5C690F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" authorId="0" shapeId="0" xr:uid="{53BC29A8-9394-4D3D-A703-89860D5933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" authorId="0" shapeId="0" xr:uid="{A52A54ED-D476-4289-A190-A7472B98ED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" authorId="0" shapeId="0" xr:uid="{EA1CFD40-EC44-446F-9AD4-E2DDA864E4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" authorId="0" shapeId="0" xr:uid="{F9FE9EB7-4AB2-49E0-B666-BE7073DD9E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" authorId="0" shapeId="0" xr:uid="{4807BE79-992D-4A2E-80DB-60A9939542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CFD8603F-81B0-4146-95DD-F4C2B7FBAA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" authorId="0" shapeId="0" xr:uid="{CB798E4D-353D-447D-8BA1-FD69EB323C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" authorId="0" shapeId="0" xr:uid="{A6E3473E-E768-4938-AC11-C6D5BAB5DA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" authorId="0" shapeId="0" xr:uid="{B33D8219-F46F-410D-B548-243C2081E6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" authorId="0" shapeId="0" xr:uid="{6963B5B0-A592-463F-BDF9-3631BC1C96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" authorId="0" shapeId="0" xr:uid="{052C529C-4232-42A0-805D-2C81ABA434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4A8C8AF4-1297-424E-92C3-8ECEF527F3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" authorId="0" shapeId="0" xr:uid="{8BF46225-6E1B-45F3-8ECA-5B5260C466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" authorId="0" shapeId="0" xr:uid="{68D4722F-6FF9-4142-9141-3CE39D0243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" authorId="0" shapeId="0" xr:uid="{1837CFD7-A05D-448B-A0C8-2232E1AB8A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" authorId="0" shapeId="0" xr:uid="{6C044A89-07EB-4425-8908-1A3F4CB9EF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" authorId="0" shapeId="0" xr:uid="{12FE11B3-B94D-4CA8-910F-B573540EF4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CDF1B461-A87B-409D-ADFF-7CBAEF1AB6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5" authorId="0" shapeId="0" xr:uid="{5FA2F7F1-1804-433A-8D95-A7690AAB82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5" authorId="0" shapeId="0" xr:uid="{FCF48EBB-BF16-46DA-9463-E1CFFA0629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" authorId="0" shapeId="0" xr:uid="{D8EE17F7-86F4-4B62-A3FA-DE09B295D3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" authorId="0" shapeId="0" xr:uid="{3D86D4D5-0FA8-44FA-8EB9-667CDFCF18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" authorId="0" shapeId="0" xr:uid="{812E93E1-D093-42AC-9B0B-F313558B60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56D76834-274D-49F5-9F48-7A2A0606A7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" authorId="0" shapeId="0" xr:uid="{089395E1-0317-45B8-B2EA-DBFF864CA8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" authorId="0" shapeId="0" xr:uid="{FF9F809B-535A-42A2-943C-C57154A787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" authorId="0" shapeId="0" xr:uid="{D3BB361B-C247-40E0-8AB9-F7B8D09F33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" authorId="0" shapeId="0" xr:uid="{6721BF8F-9718-4ABA-AACA-EACE0461DA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" authorId="0" shapeId="0" xr:uid="{AC7F682B-CA47-46AE-8757-29AFC17C6B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7" authorId="0" shapeId="0" xr:uid="{99621A32-95D2-4A6C-BF6D-6632DE0C9A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7" authorId="0" shapeId="0" xr:uid="{5DC71780-4ABE-45AF-9FAE-8724B835B6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7" authorId="0" shapeId="0" xr:uid="{5E76DACB-0934-4499-8909-5DF4DBCE84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7" authorId="0" shapeId="0" xr:uid="{BDFDF982-550C-429C-B3F3-E9ADC320A8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" authorId="0" shapeId="0" xr:uid="{F35D67FA-6FAD-4260-B7B7-8B09D2AC61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" authorId="0" shapeId="0" xr:uid="{2923CC67-0FB9-4A10-8A32-7508453C87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592E5E0C-B241-4A44-A1A4-779173CF89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" authorId="0" shapeId="0" xr:uid="{CDBF3B22-DCC4-4B69-ADDC-C7FE2430AE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" authorId="0" shapeId="0" xr:uid="{F8506293-0DE3-47F2-84D3-DB6C34C8BF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" authorId="0" shapeId="0" xr:uid="{545D0E2E-14F0-4073-A831-6ADEA8609E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" authorId="0" shapeId="0" xr:uid="{43CD365B-8958-4064-B530-2B5ADA3544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" authorId="0" shapeId="0" xr:uid="{CADB4B24-59BC-4689-9DB1-1E10632A9B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244CE3AD-17B7-4CC8-99F3-D0066CE16A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1" authorId="0" shapeId="0" xr:uid="{E2AAF674-9A06-4CBC-99E7-106DF24AD9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" authorId="0" shapeId="0" xr:uid="{80A44E23-D24B-4B0A-B7C8-B4EC7148CF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1" authorId="0" shapeId="0" xr:uid="{E5419A38-1641-4F22-AFE0-0B778B0325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1" authorId="0" shapeId="0" xr:uid="{03859BB8-892C-4A09-910E-90CCE63501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1" authorId="0" shapeId="0" xr:uid="{B949B86E-FD02-42CA-A400-F4FC100E67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2FA2B2F9-AB78-4859-A1B7-3B27A9C588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2" authorId="0" shapeId="0" xr:uid="{3C2E46AE-73DF-4571-95DC-E829E44108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" authorId="0" shapeId="0" xr:uid="{BEC24ACA-CD65-4B43-B8EA-5AA35D226D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2" authorId="0" shapeId="0" xr:uid="{F9AF7376-D89B-45BE-8CE6-89A3F39EC6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2" authorId="0" shapeId="0" xr:uid="{A3B34049-962C-48DB-82D1-F86CD502C8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2" authorId="0" shapeId="0" xr:uid="{7758D920-E6D3-4C48-BE4D-3DD101A3B2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A49A906F-A88C-4815-9BD1-4828351B3E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3" authorId="0" shapeId="0" xr:uid="{B5D5A3E4-7770-4827-87EF-96CCDD34E1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3" authorId="0" shapeId="0" xr:uid="{8A12F180-6D52-4519-9372-DDCFF18830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3" authorId="0" shapeId="0" xr:uid="{D1C1E276-1639-46D0-9129-9277DF4DD0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3" authorId="0" shapeId="0" xr:uid="{29C53253-039C-4ECC-95F7-D6F0C6857B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3" authorId="0" shapeId="0" xr:uid="{93415F43-E7B5-449F-9083-5D0173A533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D6035BE9-6F57-4835-8CE7-63447CF312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" authorId="0" shapeId="0" xr:uid="{5456BB51-6A2D-48A8-912D-0A443FFD83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" authorId="0" shapeId="0" xr:uid="{7588D418-6AB3-4CB4-A784-D5B9C3D0C0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4" authorId="0" shapeId="0" xr:uid="{A86DAC2F-9927-4792-9D0D-9D0EC2D2D6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4" authorId="0" shapeId="0" xr:uid="{56460589-E99C-4D7E-958F-DAC2356941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4" authorId="0" shapeId="0" xr:uid="{5B7D60AE-727E-4604-9527-66235248E7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5" authorId="0" shapeId="0" xr:uid="{E37C2721-3DDF-4DCC-B598-13A6F18417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5" authorId="0" shapeId="0" xr:uid="{53847ED1-C3B2-4B31-97E5-15885B04AC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5" authorId="0" shapeId="0" xr:uid="{7C110E77-EB3D-4FF9-8271-2A187A026A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5" authorId="0" shapeId="0" xr:uid="{38D18264-7113-4F05-B064-CEC37443B0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5" authorId="0" shapeId="0" xr:uid="{348565F2-A85F-49A3-8DE2-0D6527A1F6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5" authorId="0" shapeId="0" xr:uid="{5C6B648B-8DD3-4064-AB98-6D98DD04AF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 xr:uid="{D5A1EAF7-13A2-493A-B66C-757BBE518C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6" authorId="0" shapeId="0" xr:uid="{0284C26A-F496-4FFF-87D2-97BA4979D1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" authorId="0" shapeId="0" xr:uid="{2F087EB4-6A38-46A1-968C-98A40953CD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6" authorId="0" shapeId="0" xr:uid="{6201A9B2-BA28-4645-9CF9-2D672D15D8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6" authorId="0" shapeId="0" xr:uid="{13157248-CFE1-407B-8147-D81DF00D4E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6" authorId="0" shapeId="0" xr:uid="{D22F8D36-7E2E-40E8-B041-B17D3507EE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" authorId="0" shapeId="0" xr:uid="{19F429E0-950F-429C-BEB9-F2EED5EEA8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9" authorId="0" shapeId="0" xr:uid="{52ADE0B9-0DD7-47E3-9F5D-B8D55B9ABE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" authorId="0" shapeId="0" xr:uid="{A81A6BBE-E130-4FBE-9872-EEAB3EB115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9" authorId="0" shapeId="0" xr:uid="{655F886E-E13E-4E27-9C79-19F4DC72C2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9" authorId="0" shapeId="0" xr:uid="{BCAFA728-FA4B-4B1F-AEE4-27928FBE70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9" authorId="0" shapeId="0" xr:uid="{AC69D2D9-60BA-44EC-9D87-F24113ADC2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" authorId="0" shapeId="0" xr:uid="{DA415C7A-7402-49B9-A9D9-0285E14684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0" authorId="0" shapeId="0" xr:uid="{5D0F592E-C4DA-4A1A-8325-281E334714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" authorId="0" shapeId="0" xr:uid="{DDF4CE1E-951F-4F53-8898-711BD184F6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0" authorId="0" shapeId="0" xr:uid="{7D54685A-C728-4C36-866D-3E9BA42137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0" authorId="0" shapeId="0" xr:uid="{53B8C6F0-9CF6-46F7-999C-06C8348C5C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0" authorId="0" shapeId="0" xr:uid="{6C804C4B-0950-408C-8F9C-AA17F28D91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" authorId="0" shapeId="0" xr:uid="{24741B72-C955-42AB-9D10-ABE0287606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1" authorId="0" shapeId="0" xr:uid="{F4B9670A-C1EC-4972-921A-E985DE9775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1" authorId="0" shapeId="0" xr:uid="{B941E487-9D55-4E0D-880A-2CBA5EB6AA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1" authorId="0" shapeId="0" xr:uid="{78590745-7574-4C2E-89D7-B933B4608B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1" authorId="0" shapeId="0" xr:uid="{656B219C-FE6F-4C3A-ACC4-A7E9FBF09E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1" authorId="0" shapeId="0" xr:uid="{C1384721-EE63-4A6C-9AA0-57B3495ABB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 shapeId="0" xr:uid="{2E00BC26-D529-425B-8FA7-02EC0E1881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2" authorId="0" shapeId="0" xr:uid="{5D22D9CA-6645-4ACB-8F8B-40811C1E6C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" authorId="0" shapeId="0" xr:uid="{007DBDE9-92EE-4D35-BFB4-90B1EA9BBC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2" authorId="0" shapeId="0" xr:uid="{B5FEC663-5FD3-40FF-9D97-F787FAA77B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2" authorId="0" shapeId="0" xr:uid="{95B256BA-3FB7-4E91-AC99-026A40DBCA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2" authorId="0" shapeId="0" xr:uid="{1B9F4660-B162-45A7-83BF-76DD55103C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3" authorId="0" shapeId="0" xr:uid="{26E893DF-F84E-4269-9E54-9EB9EB4D3A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3" authorId="0" shapeId="0" xr:uid="{722A7302-0DD1-454A-AE9F-39AF65A0A8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3" authorId="0" shapeId="0" xr:uid="{5EFD6C58-CF23-4FEE-9804-0E954F3D4F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3" authorId="0" shapeId="0" xr:uid="{D019F45F-E659-4714-964F-CD56197C8C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3" authorId="0" shapeId="0" xr:uid="{433AAD81-4AD8-4869-8FF3-AEB4A5BB35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3" authorId="0" shapeId="0" xr:uid="{4FAFC622-0504-4FB1-8531-46B0371717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 xr:uid="{814A4673-D350-422B-ACDF-6E388EA48E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4" authorId="0" shapeId="0" xr:uid="{58597F5A-268C-4FD8-98B8-424C6392B7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" authorId="0" shapeId="0" xr:uid="{0E82F831-8098-4E19-84EA-278ABD335F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4" authorId="0" shapeId="0" xr:uid="{68ADAEDC-02BD-4A88-92D5-29CEFBF2E7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4" authorId="0" shapeId="0" xr:uid="{DFEF0276-5A0E-4CDC-AEC2-87CE821362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4" authorId="0" shapeId="0" xr:uid="{C28929F7-EB3D-486F-8F76-B80A3636D1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" authorId="0" shapeId="0" xr:uid="{EEF38188-2E29-4939-80DE-182F2E2E9E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7" authorId="0" shapeId="0" xr:uid="{E4344A2F-EF7B-42F4-BF12-2B7EA99FBE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" authorId="0" shapeId="0" xr:uid="{F4DA3C57-D147-45B7-96F1-00993A5403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7" authorId="0" shapeId="0" xr:uid="{BDF12663-44D3-4209-94AC-76718B18DE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7" authorId="0" shapeId="0" xr:uid="{AE8D4AFC-0A28-4399-A93E-79E2C32173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7" authorId="0" shapeId="0" xr:uid="{55C9C8E7-2A1F-4194-8F6C-8530666D78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" authorId="0" shapeId="0" xr:uid="{4EDB042E-FF6F-42DA-80F8-159B5549C8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8" authorId="0" shapeId="0" xr:uid="{9DF3C8B8-E694-4EBC-8B56-2E1E97F41A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" authorId="0" shapeId="0" xr:uid="{A0360653-CB94-43AF-89CD-5B6AF7606E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8" authorId="0" shapeId="0" xr:uid="{E2C4DC92-CBA0-44D0-B6BC-C4078B90B2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8" authorId="0" shapeId="0" xr:uid="{9F271C42-9F9E-425E-8F4A-D0C8623723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8" authorId="0" shapeId="0" xr:uid="{D9BA919B-9DFE-4A89-99A4-42ABED7769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9" authorId="0" shapeId="0" xr:uid="{BC939FDC-9CDA-4232-B4D1-F1B38D0462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9" authorId="0" shapeId="0" xr:uid="{3E68938C-CD21-4DD2-968E-532279E579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9" authorId="0" shapeId="0" xr:uid="{F1726D98-E0F1-44B2-A1C1-664C99F025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9" authorId="0" shapeId="0" xr:uid="{B3732902-6F2C-465E-9B0D-7AE62244E3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9" authorId="0" shapeId="0" xr:uid="{379447C8-1149-48CB-A786-583E77E9AC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9" authorId="0" shapeId="0" xr:uid="{58AE2B49-7225-4F59-8D25-08602984EE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" authorId="0" shapeId="0" xr:uid="{A559C696-6A90-457F-B9B5-DC3F53EAD8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0" authorId="0" shapeId="0" xr:uid="{0DF87A0E-A357-4087-B946-C4634B246D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0" authorId="0" shapeId="0" xr:uid="{38554C51-49C8-4423-862B-C58123D045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0" authorId="0" shapeId="0" xr:uid="{F1DA5CF9-10A8-405E-827C-E1354E89A8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0" authorId="0" shapeId="0" xr:uid="{B43D9E2E-43FB-4D10-BC08-0FC4113A47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0" authorId="0" shapeId="0" xr:uid="{D4CFDB67-8D4E-4E1E-B7FC-90C3252AE8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1" authorId="0" shapeId="0" xr:uid="{D31F145A-2EAB-496F-9581-2C69206CA1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1" authorId="0" shapeId="0" xr:uid="{44BF0E5E-2E0C-4237-B3EC-85B3679776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1" authorId="0" shapeId="0" xr:uid="{852CBFA6-FFB9-4DBF-8559-BDA2829D90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1" authorId="0" shapeId="0" xr:uid="{D46C1F39-424C-4F89-A89F-9A605719FD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1" authorId="0" shapeId="0" xr:uid="{F2E0063F-5A00-4A56-9352-B007060D30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1" authorId="0" shapeId="0" xr:uid="{B4B68A0A-7D84-4071-8647-A4025F6440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" authorId="0" shapeId="0" xr:uid="{EAA069C1-47ED-476A-9AD3-421A312FE9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2" authorId="0" shapeId="0" xr:uid="{AB851F1D-7E0B-4829-A7EA-69D2648695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2" authorId="0" shapeId="0" xr:uid="{DDB4A88F-E295-470D-917A-93EBB9C6F8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2" authorId="0" shapeId="0" xr:uid="{933D0520-0776-4DF4-8FCC-770C8773CA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2" authorId="0" shapeId="0" xr:uid="{05F33FFD-11D6-4C0F-894F-751E8BAAF7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2" authorId="0" shapeId="0" xr:uid="{AE4AEC19-EAA2-4E8B-BD42-632A26AE2B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" authorId="0" shapeId="0" xr:uid="{8B2EE7B2-092F-42AC-A775-A84ECAC11F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5" authorId="0" shapeId="0" xr:uid="{4A03FD62-7651-47FE-B22E-E6B94903DE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5" authorId="0" shapeId="0" xr:uid="{C92962F2-CA13-42E6-A80E-436CE042B3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5" authorId="0" shapeId="0" xr:uid="{CA771469-D111-48E3-93F5-C19B231F6E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5" authorId="0" shapeId="0" xr:uid="{628E5671-A3DB-4AC8-908A-3611C4449E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5" authorId="0" shapeId="0" xr:uid="{FDC1CC89-B6C2-4CFF-A9A5-514A3C91B9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6" authorId="0" shapeId="0" xr:uid="{429CCC7F-1D37-4C77-99A7-32CFB8E7AD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6" authorId="0" shapeId="0" xr:uid="{6394A62A-07DA-442B-BA17-BA5D832F08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6" authorId="0" shapeId="0" xr:uid="{71991AAD-8E7B-40E7-8538-BEE7A08DDA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6" authorId="0" shapeId="0" xr:uid="{2385F508-4B55-4C83-9F86-A5F63F2D1E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6" authorId="0" shapeId="0" xr:uid="{79885916-D2C7-49E6-8576-90C258FDFC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6" authorId="0" shapeId="0" xr:uid="{9BBD1B3C-CB94-4322-A57A-E71144C7EE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7" authorId="0" shapeId="0" xr:uid="{98F26516-9ED9-4E1D-BF0E-21BECA153E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7" authorId="0" shapeId="0" xr:uid="{564DEF39-F3A9-421D-A334-C1012DE375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7" authorId="0" shapeId="0" xr:uid="{AF2A1672-D636-43B8-A699-696429E3C2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7" authorId="0" shapeId="0" xr:uid="{BB55E3DC-1341-4F75-9342-57949D061D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7" authorId="0" shapeId="0" xr:uid="{CB63941A-6596-406B-8A64-239785FA41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7" authorId="0" shapeId="0" xr:uid="{BA53F73B-CE73-4275-9638-3922333AE0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8" authorId="0" shapeId="0" xr:uid="{471C17C5-6103-4439-94DB-DBCDC391B9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8" authorId="0" shapeId="0" xr:uid="{6319D3A3-3AF8-4FA1-9324-C78B189256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8" authorId="0" shapeId="0" xr:uid="{B4001001-23A9-4D33-BF98-E6C668CEED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8" authorId="0" shapeId="0" xr:uid="{A4B7E781-7B20-4E3F-9647-C41A95BEBC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8" authorId="0" shapeId="0" xr:uid="{D1AD306C-07F7-4798-8CBB-9446326719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8" authorId="0" shapeId="0" xr:uid="{36E67DDC-2555-405E-9841-D0AEE215EC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9" authorId="0" shapeId="0" xr:uid="{A9F6153A-E203-40E6-8745-6B4C510A26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9" authorId="0" shapeId="0" xr:uid="{38B80BB9-EAC1-4798-9702-FD8E8B5A6D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9" authorId="0" shapeId="0" xr:uid="{79A935A8-9F06-4B54-8BF8-397D76E7AA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9" authorId="0" shapeId="0" xr:uid="{E3B6F35A-BB47-4E19-A770-6B8249D757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9" authorId="0" shapeId="0" xr:uid="{CE0D3A44-8A9B-4E90-A3B5-F8C7C5F5B6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9" authorId="0" shapeId="0" xr:uid="{59B8A37A-1804-43B4-A60E-6E0EE8D615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" authorId="0" shapeId="0" xr:uid="{B893929C-B78C-4E86-8862-5299CF8574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0" authorId="0" shapeId="0" xr:uid="{12DE2694-C113-4657-A63C-78BC62967E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0" authorId="0" shapeId="0" xr:uid="{B1C71774-B47C-4C92-A491-E08B727724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0" authorId="0" shapeId="0" xr:uid="{131CB947-D8BC-42F2-8AB9-8AC286B3CF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0" authorId="0" shapeId="0" xr:uid="{103E69D5-1142-4214-9F1C-027AC42DC6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0" authorId="0" shapeId="0" xr:uid="{EDB14FD5-AC86-4BF1-BF2C-96B3B05898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3" authorId="0" shapeId="0" xr:uid="{CA2504DA-6DC8-4AA3-B6F5-7ECE073D81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3" authorId="0" shapeId="0" xr:uid="{D637CEEC-1976-4E92-870D-D9381157EA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3" authorId="0" shapeId="0" xr:uid="{B117F366-2113-4C9D-B592-0FB7548651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3" authorId="0" shapeId="0" xr:uid="{A58A646E-ABC6-43DD-8218-0C2CC5AC7B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3" authorId="0" shapeId="0" xr:uid="{2E34F7FA-EEC0-40C0-94E9-5D7DD23F6F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3" authorId="0" shapeId="0" xr:uid="{0A538350-A87B-4E49-B25A-C684F8977B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4" authorId="0" shapeId="0" xr:uid="{ADA400A3-1454-43BC-839A-57D169D598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4" authorId="0" shapeId="0" xr:uid="{27213B91-5158-4EE0-9141-041597FAEF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4" authorId="0" shapeId="0" xr:uid="{792FB42B-A916-45DB-A449-33235A78FB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4" authorId="0" shapeId="0" xr:uid="{F8E472AE-8CC2-4D6A-9011-831CE1CA84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4" authorId="0" shapeId="0" xr:uid="{5B9D86C6-89C3-44E5-9F57-DD7E87911F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4" authorId="0" shapeId="0" xr:uid="{D4D06F5A-F7DB-4B95-80B6-E0F77284C9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5" authorId="0" shapeId="0" xr:uid="{E39DD4AE-4BA5-4A56-B222-69EBACAAC3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5" authorId="0" shapeId="0" xr:uid="{28F8479E-C93D-4707-B444-B99A89D2E0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5" authorId="0" shapeId="0" xr:uid="{B8042785-4AFF-40F6-9144-B372CB038C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5" authorId="0" shapeId="0" xr:uid="{4C5758FC-80CD-44DA-805A-4CE40871B8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5" authorId="0" shapeId="0" xr:uid="{DD2DCEA7-4A09-4DB4-8919-FB0510D392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5" authorId="0" shapeId="0" xr:uid="{52EEE161-89B1-4F96-98E9-E042BD7326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6" authorId="0" shapeId="0" xr:uid="{7A75FB9B-0CC3-439A-9B49-6F92E0E74C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6" authorId="0" shapeId="0" xr:uid="{C0223A48-D46D-433C-87A5-E22F1FA024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6" authorId="0" shapeId="0" xr:uid="{4B023B3D-C632-407C-B9A1-8A9981B518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6" authorId="0" shapeId="0" xr:uid="{F0AF4982-4B56-44E4-A6F3-A344B573C5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6" authorId="0" shapeId="0" xr:uid="{26BCC729-8EFF-45AD-8252-C1FA57E6C6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6" authorId="0" shapeId="0" xr:uid="{49FDF12E-2B52-416B-BD17-609D603D79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7" authorId="0" shapeId="0" xr:uid="{B1725DD5-F479-459C-9F48-FE11295446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7" authorId="0" shapeId="0" xr:uid="{F3D324AE-3099-4E0F-ACC7-D592B1218E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7" authorId="0" shapeId="0" xr:uid="{53BB0297-4324-48CC-9307-0E3F11C10F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7" authorId="0" shapeId="0" xr:uid="{498EAF77-2F69-4667-992F-92659A699D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7" authorId="0" shapeId="0" xr:uid="{E43274E8-2E4B-4F14-951F-2D188D83C1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7" authorId="0" shapeId="0" xr:uid="{8716721B-991D-4D0C-9EF4-A2D9D93E85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8" authorId="0" shapeId="0" xr:uid="{A108C892-5193-448F-BFE2-52FF05920C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8" authorId="0" shapeId="0" xr:uid="{C5A51A81-1903-4601-8BA7-65D83AB7D0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8" authorId="0" shapeId="0" xr:uid="{E671376F-CF47-41C0-859B-17A4C5BE43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8" authorId="0" shapeId="0" xr:uid="{621423EC-3271-4998-9357-0502C77B23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8" authorId="0" shapeId="0" xr:uid="{E094740F-A547-4A32-BFC0-3AC935E483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8" authorId="0" shapeId="0" xr:uid="{5455F50C-32F4-4C6C-88CA-AD578D0944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1" authorId="0" shapeId="0" xr:uid="{55A18B2D-77EC-46A9-88E2-0E6C86B3A5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1" authorId="0" shapeId="0" xr:uid="{0CC7C65C-4DD0-43B8-8584-C8AF60F84A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1" authorId="0" shapeId="0" xr:uid="{FF82F6D6-D3C8-4843-B2F3-9D7EED34E8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1" authorId="0" shapeId="0" xr:uid="{0B53E9B0-50DD-44A8-B150-DE2A5FB3BD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1" authorId="0" shapeId="0" xr:uid="{E6FE5700-4060-4290-947D-4B1EEC7C95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1" authorId="0" shapeId="0" xr:uid="{55A96AB9-E555-4870-AE1C-A1A753539F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2" authorId="0" shapeId="0" xr:uid="{579290C8-F43C-447B-9FD2-8F03C56EB1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2" authorId="0" shapeId="0" xr:uid="{906C2922-22AB-4129-B31E-D908096161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2" authorId="0" shapeId="0" xr:uid="{84CDCF1D-755F-4420-9222-7EEC05FF54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2" authorId="0" shapeId="0" xr:uid="{880323CE-08BD-487B-9CFC-F82DE3376E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2" authorId="0" shapeId="0" xr:uid="{EA59C7F1-0747-4D92-969B-D576A6A2E5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2" authorId="0" shapeId="0" xr:uid="{B6AE88CD-C9CE-41EB-ADF5-C2EC3D7B94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3" authorId="0" shapeId="0" xr:uid="{9FD69F70-DC03-48B1-8C7A-F54ECE3686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3" authorId="0" shapeId="0" xr:uid="{FE64DC8A-7663-4707-9951-8E1B819C4D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3" authorId="0" shapeId="0" xr:uid="{46098AF5-87E3-46B0-98F2-DCD0494E9B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3" authorId="0" shapeId="0" xr:uid="{EE4B0B79-5B17-431C-A953-3831A416A8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3" authorId="0" shapeId="0" xr:uid="{5984328B-143E-4417-8497-723466C5F9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3" authorId="0" shapeId="0" xr:uid="{9F07B32E-2203-412B-91F7-60CDF001BF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4" authorId="0" shapeId="0" xr:uid="{23C0379B-1469-47A0-A890-82BECA0D71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4" authorId="0" shapeId="0" xr:uid="{0FFCD2E7-7F84-4445-A323-2AFC2992CA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4" authorId="0" shapeId="0" xr:uid="{D91BD2A0-DD39-4818-B05A-F8038B0D81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4" authorId="0" shapeId="0" xr:uid="{3C7A5C45-964F-4504-8A76-A6572A5484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4" authorId="0" shapeId="0" xr:uid="{8F4021EB-DEE2-4A47-BFA7-7BC3D1980E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4" authorId="0" shapeId="0" xr:uid="{4BE55F50-FC19-466E-86FD-A6CE56830D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5" authorId="0" shapeId="0" xr:uid="{0F2FC2F1-B079-4E4A-B9DA-8B8CC1B3DB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5" authorId="0" shapeId="0" xr:uid="{576FB8AD-842E-4789-A249-0EC6D04CC7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5" authorId="0" shapeId="0" xr:uid="{5D4B4023-E706-4D39-B0DC-F408B839C5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5" authorId="0" shapeId="0" xr:uid="{A189A446-0A59-4BB2-B1EA-03D5FC8488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5" authorId="0" shapeId="0" xr:uid="{70292F34-B076-4A1F-8D52-E295575DF2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5" authorId="0" shapeId="0" xr:uid="{6E34FA09-99ED-4A5D-88FE-E4D14E70B2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6" authorId="0" shapeId="0" xr:uid="{D43BB2C7-3162-4676-94E5-E80049AD59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6" authorId="0" shapeId="0" xr:uid="{4ECB26FF-509E-4C60-B11D-CA919752D9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6" authorId="0" shapeId="0" xr:uid="{4D400F05-4DEB-4810-8752-A5938C6206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6" authorId="0" shapeId="0" xr:uid="{76D70233-C77D-4066-BE2A-1685403E4E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6" authorId="0" shapeId="0" xr:uid="{74EAAFF4-1998-4B80-8303-FDB9C6A863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6" authorId="0" shapeId="0" xr:uid="{8830F5E1-1E68-459E-AC5A-2A6DBAAEAD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9" authorId="0" shapeId="0" xr:uid="{D5DD118F-A84E-48FB-B8D7-EAFAF80E78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9" authorId="0" shapeId="0" xr:uid="{F6FD843B-B126-43EC-A696-6E836E83C0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9" authorId="0" shapeId="0" xr:uid="{857F25A8-D38D-4072-9969-3C9C2D1C5C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9" authorId="0" shapeId="0" xr:uid="{9DDE20E2-78B5-45D1-8257-F0146E6C37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9" authorId="0" shapeId="0" xr:uid="{814D5C55-324E-4672-A948-B0A6819EE5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9" authorId="0" shapeId="0" xr:uid="{B9F7AED9-2378-40C0-8264-153059A919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0" authorId="0" shapeId="0" xr:uid="{FB875D0F-998D-47AB-9630-986023E317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0" authorId="0" shapeId="0" xr:uid="{DB675B76-436C-44A9-973D-695483A6D2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0" authorId="0" shapeId="0" xr:uid="{533CA189-6D12-4F58-94E3-62A80A6309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0" authorId="0" shapeId="0" xr:uid="{8E97B5DD-0CE3-4139-8CA1-8D97CD0246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0" authorId="0" shapeId="0" xr:uid="{83ABEBC7-0532-4048-85F6-554B1C116D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0" authorId="0" shapeId="0" xr:uid="{4D88CC3A-D49E-4EAD-9EE1-DF9B8FA57C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1" authorId="0" shapeId="0" xr:uid="{DB527682-D1FD-4708-BF7F-08A8B52761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1" authorId="0" shapeId="0" xr:uid="{F44869C2-8F56-40C2-ACAD-ED2A276C9B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1" authorId="0" shapeId="0" xr:uid="{70BBA199-C282-4E36-89B2-14ACBC65EB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1" authorId="0" shapeId="0" xr:uid="{3B2861CD-5838-4F34-A015-BA5981F616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1" authorId="0" shapeId="0" xr:uid="{D13D39D7-0BC0-47F7-9E07-9E04AF6474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1" authorId="0" shapeId="0" xr:uid="{41630715-BB01-41F6-80A0-C125BE890C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2" authorId="0" shapeId="0" xr:uid="{B744B013-90E1-4336-84CB-1047B3E7F9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2" authorId="0" shapeId="0" xr:uid="{261152C4-B76E-4FE2-B7DA-90F43EE50B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2" authorId="0" shapeId="0" xr:uid="{70B85F1E-B0DA-4314-BD88-FBFB2A3EF2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2" authorId="0" shapeId="0" xr:uid="{A588440E-2B15-42BE-A6C3-D5F3A94EEB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2" authorId="0" shapeId="0" xr:uid="{4E04F5D1-75F4-49CF-AC61-A26BDF7981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2" authorId="0" shapeId="0" xr:uid="{37B8D15D-E02B-4219-9378-A8C25F8E2B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3" authorId="0" shapeId="0" xr:uid="{0DD41AD2-BCB3-44C2-A641-48DFE87ED0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3" authorId="0" shapeId="0" xr:uid="{444B858D-2D98-4136-8FE7-D1D460AB59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3" authorId="0" shapeId="0" xr:uid="{8749E645-4C3A-493E-B187-037ED93EFC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3" authorId="0" shapeId="0" xr:uid="{8EA09BFB-5BC6-495D-9C72-2E9D78383B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3" authorId="0" shapeId="0" xr:uid="{816280A0-AA44-478A-AE24-9480B7B5EF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3" authorId="0" shapeId="0" xr:uid="{2BC6AA80-0F90-4B75-94C2-57F3316F24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4" authorId="0" shapeId="0" xr:uid="{96A3331F-350C-4EA5-B6F6-71FEA03ACB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4" authorId="0" shapeId="0" xr:uid="{3EC99D4D-9423-4C0B-B3EA-51EFEF91CF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4" authorId="0" shapeId="0" xr:uid="{577F7FF4-49B3-4D8D-897E-C2AF90521E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4" authorId="0" shapeId="0" xr:uid="{5207C072-3632-44FA-AE4D-0E21AC2F50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4" authorId="0" shapeId="0" xr:uid="{F03B539E-8570-4B1D-8690-9615BD811E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4" authorId="0" shapeId="0" xr:uid="{7C877700-2E2C-4593-BB35-8D79D2A39D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7" authorId="0" shapeId="0" xr:uid="{ED48E2F7-239F-4F24-B36E-E14163E4FC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7" authorId="0" shapeId="0" xr:uid="{10C4DB0B-90E6-47C6-B94B-7BB7668814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7" authorId="0" shapeId="0" xr:uid="{D7F2C548-14CA-475E-9323-EE7309D589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7" authorId="0" shapeId="0" xr:uid="{6543DB58-5744-4829-9E4D-95B6E84DF4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7" authorId="0" shapeId="0" xr:uid="{C529DEAD-1874-4D15-B3FE-71CC311CB4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7" authorId="0" shapeId="0" xr:uid="{2F450DC1-CCA9-45A5-BD00-48E745EBBF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8" authorId="0" shapeId="0" xr:uid="{EAAB233B-68A9-40F8-9458-BB028F582B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8" authorId="0" shapeId="0" xr:uid="{DFFC4ACA-3E0A-444D-AC06-2E3DEDF762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8" authorId="0" shapeId="0" xr:uid="{BC676193-6209-468E-8BC2-873F4C4712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8" authorId="0" shapeId="0" xr:uid="{1B6940CA-2F89-4060-B5BA-4B3A9ED32B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8" authorId="0" shapeId="0" xr:uid="{C3CCA3E0-56CD-4951-A32A-BE86DD3EF1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8" authorId="0" shapeId="0" xr:uid="{9EB2A0C8-E1AD-4136-97AD-A5A8D17815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9" authorId="0" shapeId="0" xr:uid="{C8F24E62-FF5C-49B5-A123-FD99B04973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9" authorId="0" shapeId="0" xr:uid="{3F052524-B03C-4725-906F-E4A318FB87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9" authorId="0" shapeId="0" xr:uid="{C114E363-E50F-4F65-802F-EB144A76CB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9" authorId="0" shapeId="0" xr:uid="{B89EB6B9-87E4-4718-BBE6-3780CD3BFA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9" authorId="0" shapeId="0" xr:uid="{0CD23C61-BCF0-4824-BBDC-87BB4360AE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9" authorId="0" shapeId="0" xr:uid="{31BB9B4B-4C2D-42F1-A294-58C24E08C8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0" authorId="0" shapeId="0" xr:uid="{E01A0C75-8173-4A7F-8DA0-EF4B2560F6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0" authorId="0" shapeId="0" xr:uid="{9653F1F8-1B0B-4CBE-97CB-E0030152CD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0" authorId="0" shapeId="0" xr:uid="{70A82C80-5BDA-4A70-AEB3-1D025E474E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0" authorId="0" shapeId="0" xr:uid="{1FB08833-FEB4-43A9-B691-898B68902A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0" authorId="0" shapeId="0" xr:uid="{2C98B490-2A2C-4FC2-A0ED-446B96F439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0" authorId="0" shapeId="0" xr:uid="{9B9C2C36-9549-4B18-A99F-81EF69A68E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1" authorId="0" shapeId="0" xr:uid="{E477C74C-BCCA-403D-BF5D-C577B9B337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1" authorId="0" shapeId="0" xr:uid="{424056B8-32B9-462D-863D-9C80EA2948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1" authorId="0" shapeId="0" xr:uid="{5FD18BF3-6399-4BCA-BC33-8DAB19F1A6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1" authorId="0" shapeId="0" xr:uid="{81D4DE21-6AE3-4538-BC69-A88DC57103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1" authorId="0" shapeId="0" xr:uid="{1700FB48-0E06-4911-9CA7-A3ADF907DC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1" authorId="0" shapeId="0" xr:uid="{FFDECF93-31CE-4B6A-A1B5-5C4418C15C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2" authorId="0" shapeId="0" xr:uid="{E7EE287A-7094-468C-80DD-04ACCEBEEF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2" authorId="0" shapeId="0" xr:uid="{5CBF718B-2371-441B-80E1-663BD9910C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2" authorId="0" shapeId="0" xr:uid="{111C7FD8-F5C5-4162-B5E6-29B043412D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2" authorId="0" shapeId="0" xr:uid="{0838B44B-9EF8-4F6A-A253-3554A5032F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2" authorId="0" shapeId="0" xr:uid="{42252A38-FB95-45BA-97B4-A791F922C9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2" authorId="0" shapeId="0" xr:uid="{73500238-21B2-45A3-93F2-53EAD83187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5" authorId="0" shapeId="0" xr:uid="{212AE0DF-EFCA-44D9-B5A4-6A35E1003C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5" authorId="0" shapeId="0" xr:uid="{6482445F-E68B-4E6C-8BFF-ADF6E85195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5" authorId="0" shapeId="0" xr:uid="{B35731D5-70C4-48C0-9A70-1BB0EB4269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5" authorId="0" shapeId="0" xr:uid="{C2F42CDA-F001-4EB5-9EBA-A1A9BFC6C0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5" authorId="0" shapeId="0" xr:uid="{B7418812-D79C-4F4C-977B-DBC43F5156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5" authorId="0" shapeId="0" xr:uid="{91528031-C1E9-4C85-A29A-23E79F118A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6" authorId="0" shapeId="0" xr:uid="{7550ED81-82B6-4600-8217-56A660AA55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6" authorId="0" shapeId="0" xr:uid="{C8B0ADE7-9956-449A-8BB7-97FF13D599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6" authorId="0" shapeId="0" xr:uid="{E7F20FD9-77C5-44CD-97DE-8B13F82C34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6" authorId="0" shapeId="0" xr:uid="{F9956B6D-71E8-477E-A61D-55208F2997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6" authorId="0" shapeId="0" xr:uid="{81192F1D-8C05-4B11-B6EB-FF78C470E4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6" authorId="0" shapeId="0" xr:uid="{30DA4786-01D6-4D80-9DAD-2835BDC80A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7" authorId="0" shapeId="0" xr:uid="{B4BE64C5-75D5-4040-8ED9-A496D09553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7" authorId="0" shapeId="0" xr:uid="{4CC19ADC-1084-4A59-B3C5-1190EDED2B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7" authorId="0" shapeId="0" xr:uid="{69C0764C-DD17-46AD-A728-9B15A41DD0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7" authorId="0" shapeId="0" xr:uid="{9D40F756-4DF5-42B0-A8A9-747011325C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7" authorId="0" shapeId="0" xr:uid="{EF7B0B6F-BE50-4B08-A3CD-B9A14D5CA7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7" authorId="0" shapeId="0" xr:uid="{ADD8C192-6AE3-4947-A676-8ADC4AD44B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8" authorId="0" shapeId="0" xr:uid="{67149D94-EEC5-4BF7-847D-4F425247E0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8" authorId="0" shapeId="0" xr:uid="{96554E14-8F3D-45A2-84F3-51FEE4AF9A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8" authorId="0" shapeId="0" xr:uid="{8965DA8D-6DBC-4B26-BBFB-C93BE34D87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8" authorId="0" shapeId="0" xr:uid="{AA7FEB54-543A-43FA-9375-FF51F4DCC4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8" authorId="0" shapeId="0" xr:uid="{2DA12F72-79BD-4B6C-91FA-1C28F8457E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8" authorId="0" shapeId="0" xr:uid="{AF7795C5-EF82-4EA1-8E05-C03CEC8219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9" authorId="0" shapeId="0" xr:uid="{DC8BAE4F-A27E-49CA-BC3C-8ED12C38E5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9" authorId="0" shapeId="0" xr:uid="{C9E77D64-B7B7-42F2-A3E8-90C1C3F69E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9" authorId="0" shapeId="0" xr:uid="{48CAEB37-C246-48CA-9FE0-714F364B8B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9" authorId="0" shapeId="0" xr:uid="{90DEDD47-187F-4737-AB9B-557A462CF2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9" authorId="0" shapeId="0" xr:uid="{9B5920D7-161F-435A-AF78-ED115E6305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9" authorId="0" shapeId="0" xr:uid="{C8227F45-5969-4953-8835-BA348DBA69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0" authorId="0" shapeId="0" xr:uid="{1EA3DFD4-1FC7-4982-AD1A-859E2D8264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0" authorId="0" shapeId="0" xr:uid="{AE02B6A0-235D-4A3E-A472-74BEFFABE2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0" authorId="0" shapeId="0" xr:uid="{A95D680A-BA60-4DEA-9EBE-6196485439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0" authorId="0" shapeId="0" xr:uid="{2DDF0526-A99E-482D-9C83-DABA039B31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0" authorId="0" shapeId="0" xr:uid="{3778B50D-D263-4633-8591-DEEC6F48D7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0" authorId="0" shapeId="0" xr:uid="{8E885D49-37FD-4874-B6B7-8C1D39E8D6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3" authorId="0" shapeId="0" xr:uid="{667B5E46-99C0-4D10-A402-E802C0C8B8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3" authorId="0" shapeId="0" xr:uid="{F75DFA0F-8A8E-43BC-AA95-3C69E3C77A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3" authorId="0" shapeId="0" xr:uid="{2139C60B-5401-493F-BB67-A64106F247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3" authorId="0" shapeId="0" xr:uid="{71F639B5-8896-45A5-9CCF-30D8E65715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3" authorId="0" shapeId="0" xr:uid="{918A2DC7-AD63-488D-9243-9370F6010C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3" authorId="0" shapeId="0" xr:uid="{6DB8B0F9-DA08-4AE7-B237-AC8DABB739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4" authorId="0" shapeId="0" xr:uid="{8CBC6F73-2138-4C10-88EB-C4C86642C5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4" authorId="0" shapeId="0" xr:uid="{00590947-E152-4BDE-8575-2FDA83BEA3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4" authorId="0" shapeId="0" xr:uid="{8803E880-DE9E-4393-AC28-86410F55D4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4" authorId="0" shapeId="0" xr:uid="{36968BE7-0E42-4113-8CD6-D1EEF3E969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4" authorId="0" shapeId="0" xr:uid="{383D302E-699D-4327-A210-9957828DE6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4" authorId="0" shapeId="0" xr:uid="{60346092-653F-4591-8BB8-A4D2BD8DB9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5" authorId="0" shapeId="0" xr:uid="{028AAA44-3721-46D6-88CA-00B5598402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5" authorId="0" shapeId="0" xr:uid="{F7A87996-8B83-4330-8EC9-59EF7E03BB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5" authorId="0" shapeId="0" xr:uid="{F9012340-BE7B-41FB-BDB0-5D82157F3A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5" authorId="0" shapeId="0" xr:uid="{0FBBF996-309F-491C-87A8-5DD8CE2F55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5" authorId="0" shapeId="0" xr:uid="{A76936FC-CC2A-4C67-8F66-66B7D5ADF3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5" authorId="0" shapeId="0" xr:uid="{7447346C-4751-456D-B3D8-8B30A5ECF1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6" authorId="0" shapeId="0" xr:uid="{1B28993A-1E5D-4B32-AC6E-0952F496FE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6" authorId="0" shapeId="0" xr:uid="{02A3228A-7AA0-423C-B8E4-3A80DEE8AD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6" authorId="0" shapeId="0" xr:uid="{63271297-3D21-4463-A4C2-60B59CDFBB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6" authorId="0" shapeId="0" xr:uid="{70433AED-F99A-48F2-B962-0830ACCFA9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6" authorId="0" shapeId="0" xr:uid="{870D3102-7CF2-4388-A826-96E9181FFB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6" authorId="0" shapeId="0" xr:uid="{439412E4-CB7A-45AD-8EBB-971DE4BC6A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7" authorId="0" shapeId="0" xr:uid="{A293D4C0-CD5A-4995-8E11-0F1925EB4F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7" authorId="0" shapeId="0" xr:uid="{22C546DE-77D2-4978-86C6-1AB08C6403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7" authorId="0" shapeId="0" xr:uid="{53110CAC-886E-4CC1-B54D-D264FB5669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7" authorId="0" shapeId="0" xr:uid="{A4A8ED80-5B3E-4197-9E9C-48205BF052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7" authorId="0" shapeId="0" xr:uid="{99003E1D-71E3-403F-B4A8-9878B2B113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7" authorId="0" shapeId="0" xr:uid="{E6340F93-5481-45B5-96D6-6CA0B4F153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8" authorId="0" shapeId="0" xr:uid="{4D68DC1B-0257-4F71-BCD6-CF0BB33A11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8" authorId="0" shapeId="0" xr:uid="{C9948412-2DE7-4E54-B7AA-B430E91CB7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8" authorId="0" shapeId="0" xr:uid="{CB98E9D7-354B-4F37-AC15-42584FA13E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8" authorId="0" shapeId="0" xr:uid="{D4E2DE25-00FA-4D1F-8409-783927381D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8" authorId="0" shapeId="0" xr:uid="{19195E66-1840-4704-ADFD-E4E1B72868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8" authorId="0" shapeId="0" xr:uid="{175FF37C-0C75-437B-95DF-128EED8E75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1" authorId="0" shapeId="0" xr:uid="{4444CAB1-FDE0-4C1B-A415-D372E271BF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1" authorId="0" shapeId="0" xr:uid="{4FF0B43E-0A9A-4BA1-B682-B1FAD76910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1" authorId="0" shapeId="0" xr:uid="{0546F605-0172-4772-84E0-D445CC9006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1" authorId="0" shapeId="0" xr:uid="{CD4A4E86-7502-4202-926D-5D6A246EAD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1" authorId="0" shapeId="0" xr:uid="{7613A22A-F184-4ACE-9587-39FD959AAC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1" authorId="0" shapeId="0" xr:uid="{889CDDBE-8906-402E-B65A-647DC558C7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2" authorId="0" shapeId="0" xr:uid="{6C4D1292-040E-4AF5-8AF5-73D30A22CE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2" authorId="0" shapeId="0" xr:uid="{BD278A28-BF44-4534-812E-530452DA4A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2" authorId="0" shapeId="0" xr:uid="{331928D0-1E49-46D9-8E1D-332B8C7BD6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2" authorId="0" shapeId="0" xr:uid="{2E61B9AF-5365-43D9-A1FF-6FB0CA7C61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2" authorId="0" shapeId="0" xr:uid="{4B494BD9-906A-417D-8016-C0B6A43835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2" authorId="0" shapeId="0" xr:uid="{A14AC0D0-4162-4CE1-8845-9C9530F5A5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3" authorId="0" shapeId="0" xr:uid="{7ACB076D-76BF-419F-8F30-9D3660BEF7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3" authorId="0" shapeId="0" xr:uid="{12B1FDBD-B1B0-4A76-9547-06265D070B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3" authorId="0" shapeId="0" xr:uid="{E867CCDF-18BE-43DE-A3F8-CE9368E8B7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3" authorId="0" shapeId="0" xr:uid="{B8523445-DBBC-453C-866E-0B41521321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3" authorId="0" shapeId="0" xr:uid="{4B74B30C-B405-4A14-BCE2-D2304BB363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3" authorId="0" shapeId="0" xr:uid="{0CFADC12-CA5E-4D00-83A3-2C3DE16CB5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4" authorId="0" shapeId="0" xr:uid="{FDD9E157-C808-48CB-A4C9-F943EAE421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4" authorId="0" shapeId="0" xr:uid="{75F87F97-39BF-43BF-B3F5-D7E6B75BFE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4" authorId="0" shapeId="0" xr:uid="{6326C7F1-672E-4593-810D-E9E7409834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4" authorId="0" shapeId="0" xr:uid="{D11D8FA1-5769-465A-AC7A-0547FDF2B6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4" authorId="0" shapeId="0" xr:uid="{613877BE-38C2-4830-9C68-EDAA495E17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4" authorId="0" shapeId="0" xr:uid="{AD4ECB08-3C74-4CBA-91BF-57AFEBAEA6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5" authorId="0" shapeId="0" xr:uid="{BF9006A5-2D57-4EE5-A885-1CAFA5A5BE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5" authorId="0" shapeId="0" xr:uid="{5791F723-A1FC-424C-8B9B-72F7B5532C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5" authorId="0" shapeId="0" xr:uid="{71A39EA7-BEF8-4E2C-ADF2-E28FA247E7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5" authorId="0" shapeId="0" xr:uid="{9BCEE9F2-9412-4E05-B1FD-C9A14DD10F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5" authorId="0" shapeId="0" xr:uid="{FAC115CD-194C-4229-9F2F-453C88D5BF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5" authorId="0" shapeId="0" xr:uid="{7DE2FF24-5D13-41B5-857B-5096568A27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6" authorId="0" shapeId="0" xr:uid="{51F6B3A1-711B-478A-B3A8-3434636A4E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6" authorId="0" shapeId="0" xr:uid="{15825F87-3087-42E9-BB78-5E8C390EDF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6" authorId="0" shapeId="0" xr:uid="{08C34862-190B-4EBE-BF21-994FC8598C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6" authorId="0" shapeId="0" xr:uid="{1843B012-13B2-48BC-864B-4D3F72E7C7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6" authorId="0" shapeId="0" xr:uid="{0A36751F-E645-4594-A34E-729418902D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6" authorId="0" shapeId="0" xr:uid="{BA6111FB-678B-4690-9A6A-9D6BE542E2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9" authorId="0" shapeId="0" xr:uid="{BC8BD3AE-35ED-418E-988C-482C830183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9" authorId="0" shapeId="0" xr:uid="{04DCE19B-C86E-4403-A86F-F59E4069CA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9" authorId="0" shapeId="0" xr:uid="{A6132A6A-C8BD-4D8D-91F8-57BD1AC6AA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9" authorId="0" shapeId="0" xr:uid="{10D3EE83-8B2F-4C81-BF8C-4EEC2D0FC3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9" authorId="0" shapeId="0" xr:uid="{4B39CB18-3B42-42D0-BC16-A22DBB90D7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9" authorId="0" shapeId="0" xr:uid="{9C12378F-D62D-43F0-8DB0-3418A95125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0" authorId="0" shapeId="0" xr:uid="{DD96EEC7-DD4A-4F5A-B585-6A01A02142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0" authorId="0" shapeId="0" xr:uid="{4718C17E-E21D-4F71-9E30-B7A43BC3A6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0" authorId="0" shapeId="0" xr:uid="{62B08C24-61DF-449D-A606-32C75EA362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0" authorId="0" shapeId="0" xr:uid="{71D28510-70A0-4C8F-855E-CDAC38DFD3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0" authorId="0" shapeId="0" xr:uid="{1ECCAEB1-A1AC-4AD9-AF34-D5890EBE9A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0" authorId="0" shapeId="0" xr:uid="{EFA2BF23-968E-4FBA-9C65-18E4D15D46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1" authorId="0" shapeId="0" xr:uid="{56A62ACA-F9A4-4386-A2F9-E5DDB185FC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11" authorId="0" shapeId="0" xr:uid="{BBE727C0-148B-4295-8668-C36784251F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11" authorId="0" shapeId="0" xr:uid="{D2DCB9D3-9848-4DE3-9CCC-022E66C521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1" authorId="0" shapeId="0" xr:uid="{987127A2-5ACC-497E-8929-A4F651BD59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1" authorId="0" shapeId="0" xr:uid="{06FB7D51-4570-4755-B7CA-25D6383D3D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1" authorId="0" shapeId="0" xr:uid="{FCB6B78B-5721-4F56-A78F-E4330F839E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2" authorId="0" shapeId="0" xr:uid="{CFC489F6-AA23-445F-B9E2-BE7291A161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2" authorId="0" shapeId="0" xr:uid="{17CBEAFE-C421-4705-991A-D291374758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2" authorId="0" shapeId="0" xr:uid="{A2386C41-F1F5-449D-9F39-36DBA8D2FE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2" authorId="0" shapeId="0" xr:uid="{2EB111C7-C5E2-4FF5-853D-008AD067B4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2" authorId="0" shapeId="0" xr:uid="{3F1A342B-7BAE-438E-A40B-AD31E6C80D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2" authorId="0" shapeId="0" xr:uid="{EECF8EE8-AD6A-4C43-BB74-5DFE678D75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3" authorId="0" shapeId="0" xr:uid="{E6B2BDF8-F3D9-4EE2-BF7D-9B9ABA45C3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13" authorId="0" shapeId="0" xr:uid="{60D771AA-797D-4704-8BE4-6624821E89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13" authorId="0" shapeId="0" xr:uid="{960C015B-4633-421A-B84E-3E6424D11C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13" authorId="0" shapeId="0" xr:uid="{C9F129A0-0ECA-4128-A40E-B421DEFAB4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3" authorId="0" shapeId="0" xr:uid="{11128D10-F2D7-44B8-879B-BF5ABC1AEB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3" authorId="0" shapeId="0" xr:uid="{D0043BA6-E323-4996-AB83-57B1126B1F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4" authorId="0" shapeId="0" xr:uid="{A29E4DDF-347B-47CA-9C42-216A5652D0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4" authorId="0" shapeId="0" xr:uid="{AF68D3B3-B3D1-4760-86BB-F63AB21889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4" authorId="0" shapeId="0" xr:uid="{6A3D8AF5-5EBD-4058-9067-C3608E6205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4" authorId="0" shapeId="0" xr:uid="{238B2343-7BA7-41C1-984D-042D54476D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4" authorId="0" shapeId="0" xr:uid="{757D484C-8084-41EF-9AD0-DD46C79871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4" authorId="0" shapeId="0" xr:uid="{CE0515FE-6377-42B8-A607-AF95EC0016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7" authorId="0" shapeId="0" xr:uid="{A4663E7A-E0D2-4154-9A5E-25F07F2C96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7" authorId="0" shapeId="0" xr:uid="{47473703-F210-4AA1-9BAC-814802FE66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7" authorId="0" shapeId="0" xr:uid="{46E3274B-6564-457F-B35C-6547FC7A8E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7" authorId="0" shapeId="0" xr:uid="{6E2A5B47-554F-4891-9FE3-9EB13CE6ED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7" authorId="0" shapeId="0" xr:uid="{F644EBDC-744C-4DD3-A0A1-9B3CACF1CE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7" authorId="0" shapeId="0" xr:uid="{EB1277AE-257C-4E09-88FD-CB93A0054E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8" authorId="0" shapeId="0" xr:uid="{01989EC3-780A-4FC3-A43E-0B14FB9B1E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8" authorId="0" shapeId="0" xr:uid="{F789FE66-8990-4B02-98CF-68ECF42905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8" authorId="0" shapeId="0" xr:uid="{C718C09D-E6E9-4AC1-843E-9DA5E8D31C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8" authorId="0" shapeId="0" xr:uid="{17E05342-01F3-4DE7-AB85-B21F782CDB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8" authorId="0" shapeId="0" xr:uid="{167D72FA-135D-4040-9718-7B3B2D67F0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8" authorId="0" shapeId="0" xr:uid="{6D745228-EA8A-4336-BD87-684E5A6492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9" authorId="0" shapeId="0" xr:uid="{2AE302A3-C648-441E-B706-7CFF01FD1C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19" authorId="0" shapeId="0" xr:uid="{5B0BB884-F2EE-4AAE-B2E6-FB5594BADE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19" authorId="0" shapeId="0" xr:uid="{F806118A-8C6A-444B-AE43-E652306C93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9" authorId="0" shapeId="0" xr:uid="{093AEF3B-E621-4751-A1BC-5EEA3B8B43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9" authorId="0" shapeId="0" xr:uid="{3F88992A-0622-48B4-A456-907EC132AA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9" authorId="0" shapeId="0" xr:uid="{7249BD78-5EE7-41D2-81FD-F4F073EA21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0" authorId="0" shapeId="0" xr:uid="{431199FC-809A-4660-86F0-818FC8D1A5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0" authorId="0" shapeId="0" xr:uid="{9E32A4EE-35F6-49AE-9A08-B1236E7FDE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0" authorId="0" shapeId="0" xr:uid="{B6A0A6AB-7BDD-4E1F-BBF6-336ABCFFCB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0" authorId="0" shapeId="0" xr:uid="{0375E90D-FE68-49F7-85D4-75B42D080C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0" authorId="0" shapeId="0" xr:uid="{B968859A-9CDC-4683-B104-ABAEDE1429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0" authorId="0" shapeId="0" xr:uid="{083A9D25-6D15-4E79-8E54-A5FA0BF49E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1" authorId="0" shapeId="0" xr:uid="{A3E2C66E-BD73-45DB-BF13-457A93DAEE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21" authorId="0" shapeId="0" xr:uid="{5BC6574E-1649-4029-AD3F-E4113AF182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21" authorId="0" shapeId="0" xr:uid="{34A6548A-776D-4772-8EDB-CE42E61AF4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21" authorId="0" shapeId="0" xr:uid="{37F99B89-5156-463B-8DBC-247E62DDE4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1" authorId="0" shapeId="0" xr:uid="{91507AEB-8F15-4E0A-BAEE-CB3487A53C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1" authorId="0" shapeId="0" xr:uid="{045BC311-F027-4E3E-A7B2-16BD0E3529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2" authorId="0" shapeId="0" xr:uid="{B1F19586-CF81-4027-BB54-34B77E403F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2" authorId="0" shapeId="0" xr:uid="{9897B603-998F-4C5F-B9C5-02C1EB1B61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2" authorId="0" shapeId="0" xr:uid="{DBD9C24C-2267-4AAF-9248-22DF242293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2" authorId="0" shapeId="0" xr:uid="{714049A5-9A5D-4546-894D-3956817F23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2" authorId="0" shapeId="0" xr:uid="{73EF47CC-0FDD-43EF-91D9-200BF38569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2" authorId="0" shapeId="0" xr:uid="{F1DAC0AB-0C35-4D97-B8A2-6567E06298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5" authorId="0" shapeId="0" xr:uid="{D518E360-77ED-485E-98D3-E4520066CF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5" authorId="0" shapeId="0" xr:uid="{32A79783-E415-4784-A565-E3154C0D90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5" authorId="0" shapeId="0" xr:uid="{185A85CC-EDE8-42B4-B2CF-D1ABBA5041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5" authorId="0" shapeId="0" xr:uid="{E185909B-AFD7-49CC-9962-7A5211564A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5" authorId="0" shapeId="0" xr:uid="{931AD2FA-2588-475C-B0E8-6195E525B5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5" authorId="0" shapeId="0" xr:uid="{6AE57C93-7D8D-4B29-8E86-C5E1EC3EBE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6" authorId="0" shapeId="0" xr:uid="{E1277FF2-B233-4E19-BB73-68C9F0FD63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6" authorId="0" shapeId="0" xr:uid="{C7A50966-F254-4CED-A5C7-920C886691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6" authorId="0" shapeId="0" xr:uid="{5EF020B0-3553-471C-830A-9FAE7CA9EA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6" authorId="0" shapeId="0" xr:uid="{302EDAF7-9208-4873-A284-48D819F5B4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6" authorId="0" shapeId="0" xr:uid="{51D15611-5360-4EB2-BF45-76168C9610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6" authorId="0" shapeId="0" xr:uid="{D6F4A0BF-372F-462B-871C-8767CB5C24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7" authorId="0" shapeId="0" xr:uid="{0C8F4F46-8A16-435E-AEFF-1A52BA6464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27" authorId="0" shapeId="0" xr:uid="{70F1C9FE-B838-4C7E-AA8F-29DA631AC3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27" authorId="0" shapeId="0" xr:uid="{4846434F-1802-4D70-939F-E9EA863542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7" authorId="0" shapeId="0" xr:uid="{E658A236-DEAB-463C-85A1-13E8BBD4AB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7" authorId="0" shapeId="0" xr:uid="{3CEC478F-B3D2-4063-91D5-2F58175149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7" authorId="0" shapeId="0" xr:uid="{ED7115D3-57C9-4C07-A42F-002DA3835E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8" authorId="0" shapeId="0" xr:uid="{1B54F47D-93B0-4C56-8A72-D55533C833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8" authorId="0" shapeId="0" xr:uid="{F909FD21-C804-4BCF-ADD4-C9047E60A7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8" authorId="0" shapeId="0" xr:uid="{D1AB8B39-ECCA-42DD-A4D8-D19F647843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8" authorId="0" shapeId="0" xr:uid="{0FB3BBAC-03B8-41F8-A0A3-1EBFFC52A7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8" authorId="0" shapeId="0" xr:uid="{E7A73F32-6A86-4780-ADF0-FC9D77EA2A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8" authorId="0" shapeId="0" xr:uid="{72FCC2AE-08BB-4BEE-AB30-87CE5CA57F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9" authorId="0" shapeId="0" xr:uid="{A208DFB0-08F0-429A-94C4-B46C9ECAEE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29" authorId="0" shapeId="0" xr:uid="{80419B3D-681A-42B0-AD7E-9955F054DB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29" authorId="0" shapeId="0" xr:uid="{3D4CBDCF-104F-4EEF-A0D4-B1D723C252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29" authorId="0" shapeId="0" xr:uid="{D81F3121-10C4-4744-9401-E2D2D0052C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9" authorId="0" shapeId="0" xr:uid="{96458D7E-EE8C-46F1-9E90-95CFC3B258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9" authorId="0" shapeId="0" xr:uid="{0B145031-19FF-4065-94A0-E3425AB9E9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0" authorId="0" shapeId="0" xr:uid="{930172F1-64A7-4213-ABB5-047D0D2752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0" authorId="0" shapeId="0" xr:uid="{F3724031-359F-40EE-9E75-AC4712EEF7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0" authorId="0" shapeId="0" xr:uid="{ED69DE3E-7537-46AC-8D2C-D35CC763A4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0" authorId="0" shapeId="0" xr:uid="{60EF385B-6BAA-44D6-8D60-0AECCEC89B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0" authorId="0" shapeId="0" xr:uid="{7C53F171-915A-4B46-9E8F-9FE0E64CDF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0" authorId="0" shapeId="0" xr:uid="{8059F81B-548A-4E69-8938-45E72F4A1B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3" authorId="0" shapeId="0" xr:uid="{660F3717-7CA0-4DF9-86CB-C40902F285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3" authorId="0" shapeId="0" xr:uid="{6FE61C32-7D47-4209-8AE3-7839BDE804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3" authorId="0" shapeId="0" xr:uid="{2C54E4CF-F804-4F6B-9FAD-13967DFB8F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3" authorId="0" shapeId="0" xr:uid="{CF69F9E1-2E88-46B2-B2BA-F2705E8A83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3" authorId="0" shapeId="0" xr:uid="{B7C42362-14ED-4965-AA2D-AA3C72A35E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3" authorId="0" shapeId="0" xr:uid="{F87B1264-7730-4938-AF53-297B9E4706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4" authorId="0" shapeId="0" xr:uid="{888E5A87-32BC-4A71-A378-4E60306AD3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4" authorId="0" shapeId="0" xr:uid="{480B5D4C-60FC-40DA-9A76-214025564B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4" authorId="0" shapeId="0" xr:uid="{15CEEAB7-EE12-47B7-9044-EF93CC161D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4" authorId="0" shapeId="0" xr:uid="{8BA8E0D2-8BC5-476C-B564-7781DC470E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4" authorId="0" shapeId="0" xr:uid="{88BD1C4B-6F25-4C4C-846B-BD1C20CB37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4" authorId="0" shapeId="0" xr:uid="{99CA13EA-9913-4620-A2EC-50EEC761F7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5" authorId="0" shapeId="0" xr:uid="{256BB1C2-AA5D-4A76-AEB6-30F70F9925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35" authorId="0" shapeId="0" xr:uid="{28768BEA-EA43-4C6A-A207-DB4F56DFB4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35" authorId="0" shapeId="0" xr:uid="{1FE61C26-E94A-4245-AD02-65C83E1C46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5" authorId="0" shapeId="0" xr:uid="{F197B632-CB9B-4C52-B81A-ED94E11FAA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5" authorId="0" shapeId="0" xr:uid="{CB4F0E59-264C-49BC-BC19-C73D65F2A5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5" authorId="0" shapeId="0" xr:uid="{9AE63BFC-1C2A-49E2-95A2-EFC38FB215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6" authorId="0" shapeId="0" xr:uid="{810AD61A-8471-45F3-B7E6-346F53904F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6" authorId="0" shapeId="0" xr:uid="{197F4B53-F121-4C6F-9D38-3A5FE8741A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6" authorId="0" shapeId="0" xr:uid="{F25920FB-2226-4B8E-BCB2-680BE0F5B3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6" authorId="0" shapeId="0" xr:uid="{196FD0C5-78E6-492D-B316-56840B63B8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6" authorId="0" shapeId="0" xr:uid="{18ACBA24-894D-4EDF-8E61-4363B0F6BA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6" authorId="0" shapeId="0" xr:uid="{B15FF60E-2D68-42FA-A1B1-CA8B2CE572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37" authorId="0" shapeId="0" xr:uid="{C782457E-4A3E-4715-952F-76587095E3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37" authorId="0" shapeId="0" xr:uid="{520A1E07-CA62-4030-9346-E506B0FA54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37" authorId="0" shapeId="0" xr:uid="{52BCD005-B92C-4E2B-A8BA-68C0D2C209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37" authorId="0" shapeId="0" xr:uid="{885B29FA-7592-477E-A8B8-051C7D92BE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7" authorId="0" shapeId="0" xr:uid="{69146D34-6F46-4C1D-BF1E-76CF5DC429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7" authorId="0" shapeId="0" xr:uid="{2A181EEA-9FCE-469A-9BD2-B487CB8F59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8" authorId="0" shapeId="0" xr:uid="{E2A31046-43C7-4230-A481-035418ED18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8" authorId="0" shapeId="0" xr:uid="{A092C0F5-8696-4AFC-B7F2-DC18D2AD70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8" authorId="0" shapeId="0" xr:uid="{49C6D1AA-1914-4287-8CDC-90D0A047E2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8" authorId="0" shapeId="0" xr:uid="{B9BB079B-3247-447E-921F-B0252ADFA9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8" authorId="0" shapeId="0" xr:uid="{08703721-CDFF-467D-B941-26952D6D83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8" authorId="0" shapeId="0" xr:uid="{30F2F589-0028-4EF8-9FE6-5C27EB3CFD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1" authorId="0" shapeId="0" xr:uid="{032A6E09-4ABA-413C-9337-2C12853CB9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1" authorId="0" shapeId="0" xr:uid="{BD79A5DA-4051-4375-941C-0565F0AD8D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1" authorId="0" shapeId="0" xr:uid="{3921B8C6-79F7-4CBB-9DEF-9883A0437A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1" authorId="0" shapeId="0" xr:uid="{F70BA97B-6496-48B5-872A-8E88CE45C6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1" authorId="0" shapeId="0" xr:uid="{F6B57E67-4B18-4484-A943-3B9F8BE4ED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1" authorId="0" shapeId="0" xr:uid="{46AE8AD6-221D-4FB1-AAF9-5F123F2D71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2" authorId="0" shapeId="0" xr:uid="{E3AA824E-532B-4B25-A929-3B95B6E42C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2" authorId="0" shapeId="0" xr:uid="{AB6D19A3-86C4-4C29-8771-F71149DF2A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2" authorId="0" shapeId="0" xr:uid="{42C55411-BF52-4346-9748-F468645E2C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2" authorId="0" shapeId="0" xr:uid="{2FA93BE8-EE13-4714-A2D5-17D10D2DCC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2" authorId="0" shapeId="0" xr:uid="{7CB7E038-47F1-46D6-A05F-50EC4DEFE8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2" authorId="0" shapeId="0" xr:uid="{CDCF05D5-417A-4CF7-BC21-F9F8D375AC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3" authorId="0" shapeId="0" xr:uid="{A37D23D9-53BD-42F5-ACCA-37EF10DC73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43" authorId="0" shapeId="0" xr:uid="{961C21CC-AF7B-4B04-807A-113963C411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43" authorId="0" shapeId="0" xr:uid="{6C09CAE8-0271-4EF7-9CF6-C278EF081F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3" authorId="0" shapeId="0" xr:uid="{3F516513-1FAB-41D4-810F-B79E0E00F1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3" authorId="0" shapeId="0" xr:uid="{5BE840BF-3BC8-4BE3-B7D5-346D6B5F15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3" authorId="0" shapeId="0" xr:uid="{D21063B7-D2CA-4AF1-8BF6-75F8CAE3AF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4" authorId="0" shapeId="0" xr:uid="{BFAF74C2-8960-47E2-916E-37E9C79ADF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4" authorId="0" shapeId="0" xr:uid="{ADD8E6ED-570A-41E0-8BD6-548DC0B097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4" authorId="0" shapeId="0" xr:uid="{C1D223EA-FB23-4402-97BF-E0C4B8BD87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4" authorId="0" shapeId="0" xr:uid="{9392F376-0A16-4573-B066-662020A1D4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4" authorId="0" shapeId="0" xr:uid="{667DD515-123E-4BC3-A6B3-CC02A38A15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4" authorId="0" shapeId="0" xr:uid="{700ED574-FF3B-4B73-A23C-9156664B08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5" authorId="0" shapeId="0" xr:uid="{29705999-E70B-46B2-987E-F85847B90C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45" authorId="0" shapeId="0" xr:uid="{FE8C1C12-BCA6-4DAE-B6B4-51B316F450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45" authorId="0" shapeId="0" xr:uid="{E0EFCA3A-6DC1-42E5-933E-10B140DFF6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45" authorId="0" shapeId="0" xr:uid="{84981B74-8701-41F5-ABA5-7D2F6237F9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5" authorId="0" shapeId="0" xr:uid="{6C324F34-2BD1-462D-9A70-E58D543E16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5" authorId="0" shapeId="0" xr:uid="{6807AB52-A438-4DDA-B0BC-9B9AD994F6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6" authorId="0" shapeId="0" xr:uid="{2E745A1C-0451-42CD-86FD-EA04BBA77F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6" authorId="0" shapeId="0" xr:uid="{23216852-01ED-4F1F-9436-CD6733796C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6" authorId="0" shapeId="0" xr:uid="{35464B77-48B6-490E-9254-A7D0F9243C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6" authorId="0" shapeId="0" xr:uid="{CEA4A4BC-AD5D-47CF-8A43-8C112BBF25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6" authorId="0" shapeId="0" xr:uid="{96B6EB38-826F-49BF-A60C-916134DFA8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6" authorId="0" shapeId="0" xr:uid="{1ADA8F78-1B2B-4DBB-A445-EA923EFB63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9" authorId="0" shapeId="0" xr:uid="{E10EB78F-BDC5-45AF-AA23-01B3136706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9" authorId="0" shapeId="0" xr:uid="{485EBCBB-015E-4C91-A7C8-026605CC7A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9" authorId="0" shapeId="0" xr:uid="{7609C5E7-0AF7-4988-BC23-1754329786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9" authorId="0" shapeId="0" xr:uid="{66CE7E1E-090D-4F51-83FF-040F820012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9" authorId="0" shapeId="0" xr:uid="{AB391048-534C-4A25-B9EF-B4952DAEAB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9" authorId="0" shapeId="0" xr:uid="{B2EE11CF-A871-4732-876E-E9FFCBFF48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0" authorId="0" shapeId="0" xr:uid="{03095F56-E5A9-41C9-ADC8-712A4F36DB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0" authorId="0" shapeId="0" xr:uid="{218CB477-1775-4EBE-9D0B-CACB58349E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0" authorId="0" shapeId="0" xr:uid="{A1D6F322-E81B-47A6-A568-F0D8636DE1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0" authorId="0" shapeId="0" xr:uid="{C16F32EF-E6F2-4ED8-87FD-D35BD708EB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0" authorId="0" shapeId="0" xr:uid="{B631C82F-9D98-42D8-9A78-5F9B601908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0" authorId="0" shapeId="0" xr:uid="{2FB7C40F-BBF5-4A75-B521-2C878A5871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1" authorId="0" shapeId="0" xr:uid="{40A9DE9E-B636-4E64-A106-A9FFE37EC7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51" authorId="0" shapeId="0" xr:uid="{3482770C-E990-4D5F-B229-B40CF9585D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51" authorId="0" shapeId="0" xr:uid="{F4D501F0-A556-4705-A3E4-295863CE69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1" authorId="0" shapeId="0" xr:uid="{0A3A1D4A-10E9-453E-87DF-DAAC014BE7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1" authorId="0" shapeId="0" xr:uid="{68EF373F-94B5-4616-8147-19C812BFDC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1" authorId="0" shapeId="0" xr:uid="{A8858506-607A-4C75-9F47-5FBA490F51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2" authorId="0" shapeId="0" xr:uid="{37EF17DC-0C08-4C63-979B-1E15A699F7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2" authorId="0" shapeId="0" xr:uid="{E3EF2CFF-DAB8-45BB-BD30-92C537D348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2" authorId="0" shapeId="0" xr:uid="{27F7048E-9182-413E-B22D-4D3884624D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2" authorId="0" shapeId="0" xr:uid="{6B7B4585-207E-4593-B1F6-D332ADC782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2" authorId="0" shapeId="0" xr:uid="{DFF189A0-6530-4AD8-9E78-4F1830B0E7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2" authorId="0" shapeId="0" xr:uid="{8B70CDDF-63C6-4A9E-82E1-B4F0DB157F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3" authorId="0" shapeId="0" xr:uid="{6A60F7C9-8F49-425D-BD40-EA8348DCD3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53" authorId="0" shapeId="0" xr:uid="{1BA2978D-A40B-4F06-BCFC-5FB212DAB4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53" authorId="0" shapeId="0" xr:uid="{98A2D894-5472-4E82-903E-4F97D185CC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53" authorId="0" shapeId="0" xr:uid="{542347FF-54A1-4A11-81E3-22C1B04EAB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3" authorId="0" shapeId="0" xr:uid="{898F08C8-E378-43C4-958B-56755EF55D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3" authorId="0" shapeId="0" xr:uid="{5AC45A83-06EB-47B0-BB90-4ACFBF89EB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4" authorId="0" shapeId="0" xr:uid="{5EB6B37E-69F0-4814-909C-8B93CC5FD7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4" authorId="0" shapeId="0" xr:uid="{25FBF302-91E3-4D95-BEA1-4D02C9185E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4" authorId="0" shapeId="0" xr:uid="{89475FC2-1AFC-47F8-B8B4-792E715FEE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4" authorId="0" shapeId="0" xr:uid="{718B9EB5-0CA1-4B5A-AFA6-FE81975A87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4" authorId="0" shapeId="0" xr:uid="{A9FD4C7A-D8AA-4A74-9974-0CF922AF04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4" authorId="0" shapeId="0" xr:uid="{C8554D6E-BEA4-4610-8970-A3540093C8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7" authorId="0" shapeId="0" xr:uid="{AEFF84B9-4DD6-4BD4-A5E0-28286A2DC6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7" authorId="0" shapeId="0" xr:uid="{0B289CFC-1646-4F2D-A368-E4D17A1E56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7" authorId="0" shapeId="0" xr:uid="{3B172288-5812-41D9-99DA-79B3C54EF5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7" authorId="0" shapeId="0" xr:uid="{16575195-16B3-4CFD-A9EC-F82B5E25BC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7" authorId="0" shapeId="0" xr:uid="{3928CFB7-1C15-49F0-A21D-57C1D0A302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7" authorId="0" shapeId="0" xr:uid="{938F7216-7FD5-4813-839A-37C1F69E12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8" authorId="0" shapeId="0" xr:uid="{5E14D104-3EAD-4CD6-9F2E-D4A03DFFCB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8" authorId="0" shapeId="0" xr:uid="{DBD1ADCB-E4F5-42B9-B0F3-9BC4950EBE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8" authorId="0" shapeId="0" xr:uid="{70CDA58F-2CC3-4A71-958D-3F8376D9DE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8" authorId="0" shapeId="0" xr:uid="{987624EF-1E1D-4DDC-8B0F-176CCFC860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8" authorId="0" shapeId="0" xr:uid="{0AE7954F-F258-434E-B8BF-0615A6C033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8" authorId="0" shapeId="0" xr:uid="{D49E5A57-58D8-44AF-9B5D-BCC63CA5B5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9" authorId="0" shapeId="0" xr:uid="{A14EA4D4-F8DF-4BDD-A783-D4B7C7DB67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59" authorId="0" shapeId="0" xr:uid="{89BC297B-2D56-4FC6-AAE3-58FE876BCA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59" authorId="0" shapeId="0" xr:uid="{71547C82-0BB9-402A-8ED2-607DEF5923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9" authorId="0" shapeId="0" xr:uid="{F1C4992D-0C98-454E-9387-1B7470D2D1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9" authorId="0" shapeId="0" xr:uid="{51D94193-18A5-47F2-A597-283F2BE00E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9" authorId="0" shapeId="0" xr:uid="{3D1668D2-3C89-4774-B15C-9DDC22AC5D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0" authorId="0" shapeId="0" xr:uid="{53564C69-7CDD-45C2-89D8-C85DF44D18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0" authorId="0" shapeId="0" xr:uid="{088A9EFA-6005-4E03-9FB5-7339EDD2A4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0" authorId="0" shapeId="0" xr:uid="{71BA329C-9CFB-4490-9082-FDD7DAF96F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0" authorId="0" shapeId="0" xr:uid="{7EE2EB46-EBE3-4EA1-A24E-147278C526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0" authorId="0" shapeId="0" xr:uid="{3BFBF988-94D0-4940-94EE-0D227BD3BF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0" authorId="0" shapeId="0" xr:uid="{ABCAB449-C177-4254-B229-E82736481F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61" authorId="0" shapeId="0" xr:uid="{8D90A12B-E6B0-4DC0-8B78-A24815F12E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61" authorId="0" shapeId="0" xr:uid="{4DEFE1D5-303F-4132-868B-ED7664E5FC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61" authorId="0" shapeId="0" xr:uid="{D9A5DF94-C55C-4428-B4BD-46D6862FD4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61" authorId="0" shapeId="0" xr:uid="{BD418761-6F8C-4858-AB9E-B5B2CD462D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1" authorId="0" shapeId="0" xr:uid="{26E32207-26AF-4C2E-A6AA-4C870367AC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1" authorId="0" shapeId="0" xr:uid="{C9BB4D50-73D0-4FE6-9AC6-F290D45224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2" authorId="0" shapeId="0" xr:uid="{ABB03FA9-A4D1-4039-B7DE-F4EF47AFB5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2" authorId="0" shapeId="0" xr:uid="{69413A87-8828-48B3-9DC6-D188EAFFD8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2" authorId="0" shapeId="0" xr:uid="{E8DCC2BD-8E29-4D2E-B39F-757A6BBE9E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2" authorId="0" shapeId="0" xr:uid="{CA75CADB-63DB-4938-A340-729ACEC344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2" authorId="0" shapeId="0" xr:uid="{C91831A4-620B-47F2-87EF-74746DCA57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2" authorId="0" shapeId="0" xr:uid="{FCBD4E6F-617A-418B-AF9C-FC4971838C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5" authorId="0" shapeId="0" xr:uid="{10FD7BE7-65BC-4B8D-9326-BB7DE276F8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5" authorId="0" shapeId="0" xr:uid="{994C14B7-F23D-4571-A1EE-48E732C2BC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5" authorId="0" shapeId="0" xr:uid="{708ED0BF-D8D6-4497-A79E-0A75A8E2C8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5" authorId="0" shapeId="0" xr:uid="{16716416-16A8-405A-B7C1-319F2B98A0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5" authorId="0" shapeId="0" xr:uid="{BF97888C-1315-42C7-B4D6-A687C36832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5" authorId="0" shapeId="0" xr:uid="{BA6E0BBD-D9ED-4991-8A69-C2FBE4E5CD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6" authorId="0" shapeId="0" xr:uid="{6EC6D2F1-FBE5-4628-B599-582E11DFE0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6" authorId="0" shapeId="0" xr:uid="{F3A2DAC1-C0AF-44A9-AD7B-C9B197EC57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6" authorId="0" shapeId="0" xr:uid="{44E82AB9-B1AD-4A67-9E53-C53D88A144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6" authorId="0" shapeId="0" xr:uid="{F1ECF45E-18D5-4E5D-9A66-AE4FD899BF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6" authorId="0" shapeId="0" xr:uid="{35E20605-D64C-41DD-87F1-6CBBCECBCF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6" authorId="0" shapeId="0" xr:uid="{CC8858C4-4C63-402F-B276-7A9F26C02E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7" authorId="0" shapeId="0" xr:uid="{96500B4C-9B30-4620-B38D-92F7251ED1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67" authorId="0" shapeId="0" xr:uid="{4A9AC0FD-5508-4854-9CF8-C5159AC9EE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67" authorId="0" shapeId="0" xr:uid="{8187E9C3-4CE4-417F-A569-857F371DD9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7" authorId="0" shapeId="0" xr:uid="{32856082-CCD7-40A1-A5CA-9947C21526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7" authorId="0" shapeId="0" xr:uid="{9ABBD669-9066-45D8-A9A5-92D21FF3C8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7" authorId="0" shapeId="0" xr:uid="{58904F2F-2721-42A7-B83C-3CAF781374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8" authorId="0" shapeId="0" xr:uid="{DB151759-F6F8-462E-BF73-3B6611E77E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8" authorId="0" shapeId="0" xr:uid="{782AEB1C-BE43-43C1-8B5D-D29421BD45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8" authorId="0" shapeId="0" xr:uid="{D81DC089-6AB2-43FD-8366-6874636A86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8" authorId="0" shapeId="0" xr:uid="{4E344428-8475-40B8-968D-F33509E1A9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8" authorId="0" shapeId="0" xr:uid="{E33C0F96-7FBE-44DF-AC3D-BCD383662C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8" authorId="0" shapeId="0" xr:uid="{0DE79B75-DA7A-4849-BA4C-A1D70671FA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69" authorId="0" shapeId="0" xr:uid="{9B031362-40A4-4112-826F-9C981E66CC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69" authorId="0" shapeId="0" xr:uid="{B84DAACE-C596-4DDF-B754-608566B319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69" authorId="0" shapeId="0" xr:uid="{ED090A89-9615-410E-B59B-310DE69E20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69" authorId="0" shapeId="0" xr:uid="{3EB33727-C655-4BEC-AFA3-115B6C6661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9" authorId="0" shapeId="0" xr:uid="{CD71E17B-A508-4BA8-A50F-2FE019BA07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9" authorId="0" shapeId="0" xr:uid="{40CDBF60-9BFD-423C-B0CD-13389D6BA3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0" authorId="0" shapeId="0" xr:uid="{9113635B-4FEE-4C01-A1EB-49950872CE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0" authorId="0" shapeId="0" xr:uid="{DB81A844-34E4-492A-9D69-68EBF4DC2B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0" authorId="0" shapeId="0" xr:uid="{8348B562-0195-48E8-9734-94FFB62ED2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0" authorId="0" shapeId="0" xr:uid="{FCDAEF4E-B0D3-4C57-9354-D6B0C39270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0" authorId="0" shapeId="0" xr:uid="{975DE28F-BFDD-4324-99AC-022FB497B2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0" authorId="0" shapeId="0" xr:uid="{3A111550-0DD0-4435-B5DB-3D3F36AE5B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3" authorId="0" shapeId="0" xr:uid="{FFAA491A-B782-458A-986B-4640674466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3" authorId="0" shapeId="0" xr:uid="{5FB336DE-4422-4847-9090-BEC8D75161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3" authorId="0" shapeId="0" xr:uid="{0FEE7444-6905-4708-902E-0629786339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3" authorId="0" shapeId="0" xr:uid="{094E8E75-F54E-4F9C-847F-AED1CD149A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3" authorId="0" shapeId="0" xr:uid="{3959F3BB-14FE-4046-8DC8-DC5C9AD04C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3" authorId="0" shapeId="0" xr:uid="{F1BD5160-50B2-449E-9521-038E9FFDF5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4" authorId="0" shapeId="0" xr:uid="{B639A20C-5283-46BB-B8EB-910CAE8D45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4" authorId="0" shapeId="0" xr:uid="{C4B1AADD-D097-415B-9430-C455103AC0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4" authorId="0" shapeId="0" xr:uid="{384B7094-FDBA-4222-A6FF-F89E7CF242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4" authorId="0" shapeId="0" xr:uid="{0E982F41-2CB0-4D10-8BF4-C808EFFBBF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4" authorId="0" shapeId="0" xr:uid="{EBFC57A8-CBDD-42F0-85F9-34C132465B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4" authorId="0" shapeId="0" xr:uid="{80EB0E52-66B2-4211-8537-E0E1BC4A1A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5" authorId="0" shapeId="0" xr:uid="{1FBF4C45-44A0-4497-A181-F53EAB2794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75" authorId="0" shapeId="0" xr:uid="{C56C23EB-EE06-4F75-B991-B545410DE8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75" authorId="0" shapeId="0" xr:uid="{F1C00781-F645-4103-8FA4-C947C98263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5" authorId="0" shapeId="0" xr:uid="{06E0D6DA-E9C5-44B4-8252-5F9375DC57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5" authorId="0" shapeId="0" xr:uid="{31A2D5C0-075D-4425-BEB5-D0B0B77AC2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5" authorId="0" shapeId="0" xr:uid="{25171162-DCF1-4D1D-B046-85EC625BA5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6" authorId="0" shapeId="0" xr:uid="{5E341333-B33E-411B-B5EC-A47206BC37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6" authorId="0" shapeId="0" xr:uid="{9ABD6871-AD01-4CC1-BEBC-698F2B1B42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6" authorId="0" shapeId="0" xr:uid="{AA66B27F-13B8-478D-BE8A-E21C48A08A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6" authorId="0" shapeId="0" xr:uid="{0DF78A7F-F4E8-4E45-8EC9-F4EABDFC16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6" authorId="0" shapeId="0" xr:uid="{1C69C5E3-A86E-4D76-B4C1-45066D7C51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6" authorId="0" shapeId="0" xr:uid="{7401A449-351A-470B-BC78-50A2BA6D32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77" authorId="0" shapeId="0" xr:uid="{07321B52-F013-44AD-BC50-D879BE1718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77" authorId="0" shapeId="0" xr:uid="{60C6F915-5FA0-4004-90D8-1E10DD9FAB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77" authorId="0" shapeId="0" xr:uid="{F0890C79-5FCA-424E-9B1A-7E4B1B1DEB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77" authorId="0" shapeId="0" xr:uid="{30566661-2DCF-4806-B917-0EA09D0EA1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7" authorId="0" shapeId="0" xr:uid="{70B84A5E-8BEA-43C2-BE58-532FDA6351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7" authorId="0" shapeId="0" xr:uid="{38BDBC53-CD22-4641-B55F-53CBD9378F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8" authorId="0" shapeId="0" xr:uid="{A8189055-0B43-4F10-98D6-826D7FDA39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8" authorId="0" shapeId="0" xr:uid="{B4176F4E-83B7-4BEB-9AB2-180B709463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8" authorId="0" shapeId="0" xr:uid="{CD893252-65DD-4916-87CB-813DBA7FBF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8" authorId="0" shapeId="0" xr:uid="{4DFDD675-F10C-48BD-AABC-DA744FB70C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8" authorId="0" shapeId="0" xr:uid="{E046F212-F437-4A2B-B349-6F29D0E29E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8" authorId="0" shapeId="0" xr:uid="{B62DE2C3-EA78-4F31-8C88-5FF26D3504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1" authorId="0" shapeId="0" xr:uid="{658DB86B-9313-4746-8E3F-A73B477FA1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1" authorId="0" shapeId="0" xr:uid="{F021F83D-D6BF-4D57-B826-03C3EEDA38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1" authorId="0" shapeId="0" xr:uid="{DBD355B2-DE1E-42B5-A818-CCAADF5CC3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1" authorId="0" shapeId="0" xr:uid="{F09D543D-2FB2-4D65-A1AB-B311B3D7B5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1" authorId="0" shapeId="0" xr:uid="{22C28110-8959-4C9B-AD8B-BB97F1C9C8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1" authorId="0" shapeId="0" xr:uid="{A6B882BA-D171-4B37-978D-1D09CA81C2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2" authorId="0" shapeId="0" xr:uid="{4572A0D5-8228-4F81-8A97-5FBD11B106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2" authorId="0" shapeId="0" xr:uid="{E04E680E-63AC-482E-8786-973D0E8037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2" authorId="0" shapeId="0" xr:uid="{9F14D49C-FE44-4298-A08E-ACA9AF4B1E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2" authorId="0" shapeId="0" xr:uid="{7A2EA5E8-ADBF-44EB-B64D-91F7E807F9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2" authorId="0" shapeId="0" xr:uid="{7AE0F702-194D-46E4-8EBE-A7616090CB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2" authorId="0" shapeId="0" xr:uid="{805C55F1-AF79-4AEB-BA25-7A0C9FAD56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3" authorId="0" shapeId="0" xr:uid="{9895A71B-F583-437E-82E3-5E3135C18F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83" authorId="0" shapeId="0" xr:uid="{CCFE3B0B-8712-48ED-897A-E0A58EAB7B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83" authorId="0" shapeId="0" xr:uid="{7E7EAFDE-55A3-41B4-89EA-23EFACDD9D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3" authorId="0" shapeId="0" xr:uid="{6FBCB795-F9B1-4268-BE0A-2DCF7DCDB1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3" authorId="0" shapeId="0" xr:uid="{19862334-CBC9-43AA-BEE3-6A235856E1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3" authorId="0" shapeId="0" xr:uid="{6D924993-8A89-4300-9BC1-863A74447B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4" authorId="0" shapeId="0" xr:uid="{D12FCF31-067E-44F9-B472-868CC23EA6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4" authorId="0" shapeId="0" xr:uid="{6F192432-9FCF-47F7-BBF2-5C9F0EA245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4" authorId="0" shapeId="0" xr:uid="{F50E9B5E-AB2E-4531-8D1F-4DDE54C9CA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4" authorId="0" shapeId="0" xr:uid="{C4506D34-ED3E-4101-B2FD-04E36C369F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4" authorId="0" shapeId="0" xr:uid="{98AF56D7-963A-417A-88BD-F49815D55D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4" authorId="0" shapeId="0" xr:uid="{CC32B856-27C4-48DB-8340-3F5F495E56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85" authorId="0" shapeId="0" xr:uid="{6A4DA276-9F8E-4861-913D-F5FA038511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85" authorId="0" shapeId="0" xr:uid="{3D83A5E1-8D09-40BA-A4F3-ACA27B3A8B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85" authorId="0" shapeId="0" xr:uid="{A614C6CA-7C25-4B6B-A7E9-1759F902C0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85" authorId="0" shapeId="0" xr:uid="{43CF4978-960A-4D0D-A183-2E8B1628DB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5" authorId="0" shapeId="0" xr:uid="{F010D8A1-2418-4B26-BCDD-CF133741DE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5" authorId="0" shapeId="0" xr:uid="{F25D8220-1AFE-4233-8A76-265A827AD7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6" authorId="0" shapeId="0" xr:uid="{8A3EB7A5-4D23-4693-BFBD-918BFE9BDA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6" authorId="0" shapeId="0" xr:uid="{BF6125F4-D3EF-434B-96C8-1C6E5F751F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6" authorId="0" shapeId="0" xr:uid="{69764ADE-EC1B-4007-8E57-827CB896D9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6" authorId="0" shapeId="0" xr:uid="{61E3C0E7-1EEF-44E5-AE29-3650B5E0C3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6" authorId="0" shapeId="0" xr:uid="{5146FF6C-5372-402B-9144-7E5202CA3C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6" authorId="0" shapeId="0" xr:uid="{99C6955E-6717-4047-949B-194A50C942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9" authorId="0" shapeId="0" xr:uid="{29491955-B7E4-4DB9-95BA-D1593DA49F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9" authorId="0" shapeId="0" xr:uid="{166EA747-A1A4-48F0-A0DB-7094746685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9" authorId="0" shapeId="0" xr:uid="{AAFD0D2B-ADBB-421A-B287-5782AAE91B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9" authorId="0" shapeId="0" xr:uid="{D7F84C0E-D97E-4484-AFB6-667FF20755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9" authorId="0" shapeId="0" xr:uid="{8C773803-ED95-4919-A313-F08029691B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9" authorId="0" shapeId="0" xr:uid="{8D26E2F8-F210-404E-B329-9A74FF45F8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0" authorId="0" shapeId="0" xr:uid="{885F710C-DED6-49BF-9593-1340838C7F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0" authorId="0" shapeId="0" xr:uid="{EB537D22-58F1-4B6C-9C05-0104DD49EE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0" authorId="0" shapeId="0" xr:uid="{A69068D4-B4A6-42F0-B1D0-5F8C30961F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0" authorId="0" shapeId="0" xr:uid="{3C5A167E-AE22-488B-B279-D7E0CCE652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0" authorId="0" shapeId="0" xr:uid="{B8433F97-2A8C-412E-A4D8-ED0A707471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0" authorId="0" shapeId="0" xr:uid="{DDC00B9D-1E88-4163-9D26-1090A4E1C9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1" authorId="0" shapeId="0" xr:uid="{C179165C-C3EB-4393-828A-BA61ADF2B0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91" authorId="0" shapeId="0" xr:uid="{7A0591EC-017B-4533-AE1B-65B71073C0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91" authorId="0" shapeId="0" xr:uid="{FE6639FE-EA00-4F84-B6B9-87FAD782EF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1" authorId="0" shapeId="0" xr:uid="{41B1DC35-CFC2-41AD-A0EA-D23ACC95AA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1" authorId="0" shapeId="0" xr:uid="{38C42EC2-1218-465F-BC8E-A5C3CE45CE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1" authorId="0" shapeId="0" xr:uid="{E1F3DC32-5C40-4B5F-9591-EBA38FEE6E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2" authorId="0" shapeId="0" xr:uid="{00956A34-801C-4691-8ED8-C0C41A7611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2" authorId="0" shapeId="0" xr:uid="{C5FD4C74-A5D7-46A1-9636-EE7E0CFBC8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2" authorId="0" shapeId="0" xr:uid="{FF32839A-E439-4605-82B1-8A408015E8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2" authorId="0" shapeId="0" xr:uid="{3AB990FE-6891-489E-84AA-DC53AD046D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2" authorId="0" shapeId="0" xr:uid="{E09DDA38-E366-40F6-8FB7-6F1E80C6AB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2" authorId="0" shapeId="0" xr:uid="{70E838B0-57C1-4E0D-B1CC-D4DF42A1D6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93" authorId="0" shapeId="0" xr:uid="{D5198479-E91A-4CED-94C7-766941A0E7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93" authorId="0" shapeId="0" xr:uid="{6E22307E-2605-4114-9834-BC5D11F7EC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93" authorId="0" shapeId="0" xr:uid="{CF84BB22-7DD3-4469-8C13-823D51D53A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93" authorId="0" shapeId="0" xr:uid="{87BAD670-9D7B-4510-B73C-B138FCFBE6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3" authorId="0" shapeId="0" xr:uid="{78052EDB-4165-4BD1-8373-FDE6222627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3" authorId="0" shapeId="0" xr:uid="{1D923F5D-68EE-41F7-826B-6D6E7AD5C9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4" authorId="0" shapeId="0" xr:uid="{07832D1A-B3A6-4ADF-B0D8-4078120470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4" authorId="0" shapeId="0" xr:uid="{A506CA65-AC51-497E-A99A-1C509A1769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4" authorId="0" shapeId="0" xr:uid="{28496B8A-32CD-4F79-A81A-C0EC4D8568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4" authorId="0" shapeId="0" xr:uid="{46CB3582-1CEC-4EC1-BF4E-446CF7DCEE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4" authorId="0" shapeId="0" xr:uid="{097C0A03-2167-4E1C-8589-248B8A6402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4" authorId="0" shapeId="0" xr:uid="{6DFCA2BE-24F6-40EC-81C6-77FB1EC3B5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7" authorId="0" shapeId="0" xr:uid="{90A94A88-80A1-4767-B1FE-58EAE4EC25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7" authorId="0" shapeId="0" xr:uid="{00B31185-1BBD-4885-A4DC-71D9B103B4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7" authorId="0" shapeId="0" xr:uid="{2AD0FB7F-2D38-4CF4-9BA2-43E7674A5D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7" authorId="0" shapeId="0" xr:uid="{F73A87CF-6951-451A-825E-F4C045AC08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7" authorId="0" shapeId="0" xr:uid="{FB926A78-4BC9-4F1B-B48A-67B027E44C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7" authorId="0" shapeId="0" xr:uid="{387D98FE-83C3-4064-8EE3-9350079AD3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8" authorId="0" shapeId="0" xr:uid="{7B38FCD5-8BDD-4075-A3D2-2080DA7D80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8" authorId="0" shapeId="0" xr:uid="{CC289CF3-2DDA-41AC-85B3-13D73C6DCC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8" authorId="0" shapeId="0" xr:uid="{593F57C3-A492-41DC-99B9-EB3BBAFFEC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8" authorId="0" shapeId="0" xr:uid="{D44ECBF5-CE51-40CC-8CB0-56CCEC7D0A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8" authorId="0" shapeId="0" xr:uid="{5589FCF0-8FC8-4596-A8F7-A262F83246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8" authorId="0" shapeId="0" xr:uid="{051FC7B4-C971-4073-A555-37C63CDE8F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9" authorId="0" shapeId="0" xr:uid="{47269270-DB9C-4A5D-B7EE-55F901CF31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99" authorId="0" shapeId="0" xr:uid="{088CC5F6-17FB-4607-9844-F0037ABF56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99" authorId="0" shapeId="0" xr:uid="{5F06B1B1-B4BD-48F4-96F5-E4AD219805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9" authorId="0" shapeId="0" xr:uid="{5FC7718E-59D0-47D3-84E0-8AF9CCD7A2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9" authorId="0" shapeId="0" xr:uid="{745E7991-D184-4C97-B3A8-0571A36D33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9" authorId="0" shapeId="0" xr:uid="{21083D58-8FE8-4FA5-8D33-B3B31947AC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0" authorId="0" shapeId="0" xr:uid="{31DAE2C8-85C8-4B7E-8547-510F946164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0" authorId="0" shapeId="0" xr:uid="{AD2B3BD6-C993-4003-B9C9-72FD12DCBD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0" authorId="0" shapeId="0" xr:uid="{88D41BB7-A06A-4F87-B5C9-2DD6452F39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0" authorId="0" shapeId="0" xr:uid="{0654EBD3-2B17-41ED-B85C-8702210BBF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00" authorId="0" shapeId="0" xr:uid="{BBAD7376-5DAF-4541-A38B-CB17321810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00" authorId="0" shapeId="0" xr:uid="{F48F4E2B-4D2E-4519-B62F-29BD3EA9B4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01" authorId="0" shapeId="0" xr:uid="{2F9D7A02-6339-4EFA-BBB0-73C9023C0C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01" authorId="0" shapeId="0" xr:uid="{E1B53AD4-7FC2-4E9A-856E-87B2094A2A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01" authorId="0" shapeId="0" xr:uid="{12CC14B9-10E4-4E82-B039-329F8E5510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01" authorId="0" shapeId="0" xr:uid="{0D4C2EE5-F927-445F-8F6D-87A99AFCFB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01" authorId="0" shapeId="0" xr:uid="{BA5ED978-DB56-4C46-8144-D627A39284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01" authorId="0" shapeId="0" xr:uid="{9147B54B-E3FB-4417-982A-47FE60C1A4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2" authorId="0" shapeId="0" xr:uid="{3C8B69AF-A697-49C2-B3BF-748AA5E87E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2" authorId="0" shapeId="0" xr:uid="{EE1DC843-4A62-473D-992B-E88E0FDDF3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2" authorId="0" shapeId="0" xr:uid="{16C7CCC2-A042-405E-9FCE-2BBB48ED53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2" authorId="0" shapeId="0" xr:uid="{D34CE950-2145-432B-92A2-4C5B9AA362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02" authorId="0" shapeId="0" xr:uid="{F1C0B95C-E6B1-413B-9275-4168588283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02" authorId="0" shapeId="0" xr:uid="{2D1832F7-F942-4DC8-9368-83D82F7846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<sst xmlns="http://schemas.openxmlformats.org/spreadsheetml/2006/main" count="275" uniqueCount="163">
  <si>
    <t>Starting 4 hours of 8-hour shift</t>
  </si>
  <si>
    <t>M-4A</t>
  </si>
  <si>
    <t>4A-8A</t>
  </si>
  <si>
    <t>8A-N</t>
  </si>
  <si>
    <t>N-4P</t>
  </si>
  <si>
    <t>4P-8P</t>
  </si>
  <si>
    <t>8P-M</t>
  </si>
  <si>
    <t>Total employed</t>
  </si>
  <si>
    <t>Number starting</t>
  </si>
  <si>
    <t>Number available each 4-hour period</t>
  </si>
  <si>
    <t>Number required</t>
  </si>
  <si>
    <t>Postal worker scheduling</t>
  </si>
  <si>
    <t>Range names used</t>
  </si>
  <si>
    <t>Number_starting</t>
  </si>
  <si>
    <t>Number_available</t>
  </si>
  <si>
    <t>Number_required</t>
  </si>
  <si>
    <t>Total_employed</t>
  </si>
  <si>
    <t>Advertising model</t>
  </si>
  <si>
    <t>Inputs</t>
  </si>
  <si>
    <t>Exposures to various groups per ad</t>
  </si>
  <si>
    <t>Friends</t>
  </si>
  <si>
    <t>MNF</t>
  </si>
  <si>
    <t>Malcolm in Middle</t>
  </si>
  <si>
    <t>Sports Center</t>
  </si>
  <si>
    <t>TRL Live</t>
  </si>
  <si>
    <t>Lifetime movie</t>
  </si>
  <si>
    <t>CNN</t>
  </si>
  <si>
    <t>JAG</t>
  </si>
  <si>
    <t>Men 18-35</t>
  </si>
  <si>
    <t>Men 36-55</t>
  </si>
  <si>
    <t>Men &gt;55</t>
  </si>
  <si>
    <t>Women 18-35</t>
  </si>
  <si>
    <t>Women 36-55</t>
  </si>
  <si>
    <t>Women &gt;55</t>
  </si>
  <si>
    <t>Total viewers</t>
  </si>
  <si>
    <t>Cost per ad</t>
  </si>
  <si>
    <t>Cost per million exposures</t>
  </si>
  <si>
    <t>Advertising plan</t>
  </si>
  <si>
    <t>Number ads purchased</t>
  </si>
  <si>
    <t>Constraints on numbers of exposures</t>
  </si>
  <si>
    <t>Actual exposures</t>
  </si>
  <si>
    <t>Required exposures</t>
  </si>
  <si>
    <t>Objective to minimize</t>
  </si>
  <si>
    <t>Total cost</t>
  </si>
  <si>
    <t>&gt;=</t>
  </si>
  <si>
    <t>Range names used:</t>
  </si>
  <si>
    <t>Actual_exposures</t>
  </si>
  <si>
    <t>Number_ads_purchased</t>
  </si>
  <si>
    <t>Required_exposures</t>
  </si>
  <si>
    <t>Total_cost</t>
  </si>
  <si>
    <t>Total Men</t>
  </si>
  <si>
    <t>Total Women</t>
  </si>
  <si>
    <t>='4_2'!$B$23:$B$28</t>
  </si>
  <si>
    <t>='4_2'!$B$19:$I$19</t>
  </si>
  <si>
    <t>='4_41_a'!$B$7:$G$7</t>
  </si>
  <si>
    <t>='4_41_a'!$B$9:$G$9</t>
  </si>
  <si>
    <t>='4_41_a'!$B$5:$G$5</t>
  </si>
  <si>
    <t>='4_2'!$D$23:$D$28</t>
  </si>
  <si>
    <t>='4_41_a'!$B$11</t>
  </si>
  <si>
    <t>='4_2'!$B$34</t>
  </si>
  <si>
    <t>Totals</t>
  </si>
  <si>
    <t>Holding cost</t>
  </si>
  <si>
    <t>Raw material cost</t>
  </si>
  <si>
    <t>Overtime wages</t>
  </si>
  <si>
    <t>Regular-time wages</t>
  </si>
  <si>
    <t>Firing cost</t>
  </si>
  <si>
    <t>Hiring cost</t>
  </si>
  <si>
    <t>Month 4</t>
  </si>
  <si>
    <t>Month 3</t>
  </si>
  <si>
    <t>Month 2</t>
  </si>
  <si>
    <t>Month 1</t>
  </si>
  <si>
    <t>Monetary outputs</t>
  </si>
  <si>
    <t>Ending inventory</t>
  </si>
  <si>
    <t>Forecasted demand</t>
  </si>
  <si>
    <t>Inventory after production</t>
  </si>
  <si>
    <t>Production capacity</t>
  </si>
  <si>
    <t>&lt;=</t>
  </si>
  <si>
    <t>Shoes produced</t>
  </si>
  <si>
    <t>Production plan</t>
  </si>
  <si>
    <t>Total hours for production</t>
  </si>
  <si>
    <t>Maximum overtime labor hours available</t>
  </si>
  <si>
    <t>Overtime labor hours used</t>
  </si>
  <si>
    <t>Regular-time hours available</t>
  </si>
  <si>
    <t>Workers available after hiring and firing</t>
  </si>
  <si>
    <t>Workers fired</t>
  </si>
  <si>
    <t>Workers hired</t>
  </si>
  <si>
    <t>Workers from previous month</t>
  </si>
  <si>
    <t>Worker plan</t>
  </si>
  <si>
    <t>Holding cost/pair of shoes in inventory/month</t>
  </si>
  <si>
    <t>Raw material cost/pair of shoes</t>
  </si>
  <si>
    <t>Workers_hired</t>
  </si>
  <si>
    <t>Labor hours/pair of shoes</t>
  </si>
  <si>
    <t>Workers_fired</t>
  </si>
  <si>
    <t>Overtime wage rate/hour</t>
  </si>
  <si>
    <t>Regular wages/worker/month</t>
  </si>
  <si>
    <t>Shoes_produced</t>
  </si>
  <si>
    <t>Firing cost/worker</t>
  </si>
  <si>
    <t>Production_capacity</t>
  </si>
  <si>
    <t>Hiring cost/worker</t>
  </si>
  <si>
    <t>Overtime_labor_hours_used</t>
  </si>
  <si>
    <t>Maximum overtime hours/worker/month</t>
  </si>
  <si>
    <t>Maximum_overtime_labor_hours_available</t>
  </si>
  <si>
    <t>Regular hours/worker/month</t>
  </si>
  <si>
    <t>Inventory_after_production</t>
  </si>
  <si>
    <t>Initial number of workers</t>
  </si>
  <si>
    <t>Forecasted_demand</t>
  </si>
  <si>
    <t>Initial inventory of shoes</t>
  </si>
  <si>
    <t>Input data</t>
  </si>
  <si>
    <t>SureStep aggregate planning model</t>
  </si>
  <si>
    <t>Month 5</t>
  </si>
  <si>
    <t>Month 6</t>
  </si>
  <si>
    <t xml:space="preserve">&gt;= </t>
  </si>
  <si>
    <t xml:space="preserve">&lt;= </t>
  </si>
  <si>
    <t>='4_13'!$B$36:$G$36</t>
  </si>
  <si>
    <t>='4_13'!$B$34:$G$34</t>
  </si>
  <si>
    <t>='4_13'!$B$25:$G$25</t>
  </si>
  <si>
    <t>='4_13'!$B$23:$G$23</t>
  </si>
  <si>
    <t>='4_13'!$B$32:$G$32</t>
  </si>
  <si>
    <t>='4_13'!$H$46</t>
  </si>
  <si>
    <t>='4_13'!$B$19:$G$19</t>
  </si>
  <si>
    <t>='4_13'!$B$18:$G$18</t>
  </si>
  <si>
    <t>='4_13'!$B$30:$G$30</t>
  </si>
  <si>
    <t>$F$36</t>
  </si>
  <si>
    <t/>
  </si>
  <si>
    <t>$G$36</t>
  </si>
  <si>
    <t>Month 5 Forecasted Demand</t>
  </si>
  <si>
    <t>Month 6 Forecasted Demand</t>
  </si>
  <si>
    <t>Workers_hired_1</t>
  </si>
  <si>
    <t>Workers_hired_2</t>
  </si>
  <si>
    <t>Workers_hired_3</t>
  </si>
  <si>
    <t>Workers_hired_4</t>
  </si>
  <si>
    <t>Workers_hired_5</t>
  </si>
  <si>
    <t>Workers_hired_6</t>
  </si>
  <si>
    <t>Workers_fired_1</t>
  </si>
  <si>
    <t>Workers_fired_2</t>
  </si>
  <si>
    <t>Workers_fired_3</t>
  </si>
  <si>
    <t>Workers_fired_4</t>
  </si>
  <si>
    <t>Workers_fired_5</t>
  </si>
  <si>
    <t>Workers_fired_6</t>
  </si>
  <si>
    <t>Overtime_labor_hours_used_1</t>
  </si>
  <si>
    <t>Overtime_labor_hours_used_2</t>
  </si>
  <si>
    <t>Overtime_labor_hours_used_3</t>
  </si>
  <si>
    <t>Overtime_labor_hours_used_4</t>
  </si>
  <si>
    <t>Overtime_labor_hours_used_5</t>
  </si>
  <si>
    <t>Overtime_labor_hours_used_6</t>
  </si>
  <si>
    <t>Shoes_produced_1</t>
  </si>
  <si>
    <t>Shoes_produced_2</t>
  </si>
  <si>
    <t>Shoes_produced_3</t>
  </si>
  <si>
    <t>Shoes_produced_4</t>
  </si>
  <si>
    <t>Shoes_produced_5</t>
  </si>
  <si>
    <t>Shoes_produced_6</t>
  </si>
  <si>
    <t>Two-way analysis for Solver model in 4_13 worksheet</t>
  </si>
  <si>
    <t>Month 5 Forecasted Demand (cell $F$36) values along side, Month 6 Forecasted Demand (cell $G$36) values along top, output cell in corner</t>
  </si>
  <si>
    <t>Output and Month 5 Forecasted Demand value for chart</t>
  </si>
  <si>
    <t>Output</t>
  </si>
  <si>
    <t>Month 5 Forecasted Demand value</t>
  </si>
  <si>
    <t>Output and Month 6 Forecasted Demand value for chart</t>
  </si>
  <si>
    <t>Month 6 Forecasted Demand value</t>
  </si>
  <si>
    <t>$B$18:$G$18,$B$19:$G$19,$B$23:$G$23,$B$30:$G$30,$H$46</t>
  </si>
  <si>
    <t>Original Optimal Solution for the first 4 months (without additional constraints on Month 5 and Month 6 Forecasted Demand):</t>
  </si>
  <si>
    <t>Whether Optimal Solution for the first 4 months CHANGED after adding constraints on Month 5 and Month 6 Forecasted Demand: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</si>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</sst>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4" formatCode="_(&quot;$&quot;* #,##0.00_);_(&quot;$&quot;* \(#,##0.00\);_(&quot;$&quot;* &quot;-&quot;??_);_(@_)"/>
    <numFmt numFmtId="164" formatCode="0.000"/>
    <numFmt numFmtId="165" formatCode="_(&quot;$&quot;* #,##0.000_);_(&quot;$&quot;* \(#,##0.000\);_(&quot;$&quot;* &quot;-&quot;??_);_(@_)"/>
    <numFmt numFmtId="166" formatCode="&quot;$&quot;#,##0;\-&quot;$&quot;#,##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/>
      <top/>
      <bottom/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medium">
        <color rgb="FF0000FF"/>
      </right>
      <top/>
      <bottom/>
      <diagonal/>
    </border>
    <border>
      <left style="medium">
        <color rgb="FF0000FF"/>
      </left>
      <right style="medium">
        <color rgb="FF0000FF"/>
      </right>
      <top/>
      <bottom style="medium">
        <color rgb="FF0000FF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2" fillId="0" borderId="0"/>
  </cellStyleXfs>
  <cellXfs count="8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Continuous"/>
    </xf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0" xfId="0" applyFont="1" applyFill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0" borderId="0" xfId="0" applyFont="1" applyAlignment="1">
      <alignment horizontal="center"/>
    </xf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164" fontId="2" fillId="0" borderId="0" xfId="0" applyNumberFormat="1" applyFont="1"/>
    <xf numFmtId="164" fontId="2" fillId="0" borderId="15" xfId="0" applyNumberFormat="1" applyFont="1" applyBorder="1"/>
    <xf numFmtId="164" fontId="2" fillId="0" borderId="16" xfId="0" applyNumberFormat="1" applyFont="1" applyBorder="1"/>
    <xf numFmtId="164" fontId="2" fillId="0" borderId="17" xfId="0" applyNumberFormat="1" applyFont="1" applyBorder="1"/>
    <xf numFmtId="164" fontId="0" fillId="0" borderId="0" xfId="0" applyNumberFormat="1"/>
    <xf numFmtId="165" fontId="2" fillId="0" borderId="21" xfId="1" applyNumberFormat="1" applyFont="1" applyBorder="1"/>
    <xf numFmtId="0" fontId="2" fillId="0" borderId="0" xfId="2"/>
    <xf numFmtId="5" fontId="2" fillId="0" borderId="22" xfId="2" applyNumberFormat="1" applyBorder="1"/>
    <xf numFmtId="166" fontId="2" fillId="0" borderId="0" xfId="2" applyNumberFormat="1"/>
    <xf numFmtId="0" fontId="2" fillId="0" borderId="0" xfId="2" applyAlignment="1">
      <alignment horizontal="right"/>
    </xf>
    <xf numFmtId="0" fontId="1" fillId="0" borderId="0" xfId="2" applyFont="1"/>
    <xf numFmtId="1" fontId="2" fillId="0" borderId="0" xfId="2" applyNumberFormat="1"/>
    <xf numFmtId="0" fontId="2" fillId="3" borderId="3" xfId="2" applyFill="1" applyBorder="1"/>
    <xf numFmtId="0" fontId="2" fillId="3" borderId="2" xfId="2" applyFill="1" applyBorder="1"/>
    <xf numFmtId="0" fontId="2" fillId="3" borderId="1" xfId="2" applyFill="1" applyBorder="1"/>
    <xf numFmtId="0" fontId="2" fillId="0" borderId="23" xfId="2" applyBorder="1"/>
    <xf numFmtId="0" fontId="2" fillId="0" borderId="24" xfId="2" applyBorder="1"/>
    <xf numFmtId="0" fontId="2" fillId="0" borderId="25" xfId="2" applyBorder="1"/>
    <xf numFmtId="0" fontId="2" fillId="0" borderId="26" xfId="2" applyBorder="1"/>
    <xf numFmtId="0" fontId="2" fillId="0" borderId="27" xfId="2" applyBorder="1"/>
    <xf numFmtId="0" fontId="2" fillId="0" borderId="28" xfId="2" applyBorder="1"/>
    <xf numFmtId="0" fontId="2" fillId="0" borderId="29" xfId="2" applyBorder="1"/>
    <xf numFmtId="0" fontId="2" fillId="0" borderId="30" xfId="2" applyBorder="1"/>
    <xf numFmtId="0" fontId="2" fillId="0" borderId="31" xfId="2" applyBorder="1"/>
    <xf numFmtId="166" fontId="2" fillId="3" borderId="32" xfId="2" applyNumberFormat="1" applyFill="1" applyBorder="1"/>
    <xf numFmtId="166" fontId="2" fillId="3" borderId="33" xfId="2" applyNumberFormat="1" applyFill="1" applyBorder="1"/>
    <xf numFmtId="0" fontId="2" fillId="3" borderId="33" xfId="2" applyFill="1" applyBorder="1"/>
    <xf numFmtId="0" fontId="2" fillId="3" borderId="34" xfId="2" applyFill="1" applyBorder="1"/>
    <xf numFmtId="0" fontId="1" fillId="0" borderId="0" xfId="2" applyFont="1" applyAlignment="1">
      <alignment horizontal="left"/>
    </xf>
    <xf numFmtId="49" fontId="0" fillId="0" borderId="0" xfId="0" applyNumberFormat="1"/>
    <xf numFmtId="0" fontId="0" fillId="5" borderId="0" xfId="0" applyFill="1"/>
    <xf numFmtId="0" fontId="0" fillId="4" borderId="0" xfId="0" applyFill="1" applyAlignment="1">
      <alignment horizontal="right" textRotation="90"/>
    </xf>
    <xf numFmtId="0" fontId="4" fillId="0" borderId="0" xfId="0" applyFont="1"/>
    <xf numFmtId="0" fontId="0" fillId="0" borderId="35" xfId="0" applyBorder="1"/>
    <xf numFmtId="0" fontId="0" fillId="0" borderId="38" xfId="0" applyBorder="1"/>
    <xf numFmtId="0" fontId="0" fillId="0" borderId="40" xfId="0" applyBorder="1"/>
    <xf numFmtId="0" fontId="0" fillId="0" borderId="36" xfId="0" applyBorder="1"/>
    <xf numFmtId="0" fontId="0" fillId="0" borderId="41" xfId="0" applyBorder="1"/>
    <xf numFmtId="0" fontId="0" fillId="0" borderId="37" xfId="0" applyBorder="1"/>
    <xf numFmtId="0" fontId="0" fillId="0" borderId="39" xfId="0" applyBorder="1"/>
    <xf numFmtId="0" fontId="0" fillId="0" borderId="42" xfId="0" applyBorder="1"/>
    <xf numFmtId="5" fontId="0" fillId="0" borderId="35" xfId="0" applyNumberFormat="1" applyBorder="1"/>
    <xf numFmtId="5" fontId="0" fillId="0" borderId="38" xfId="0" applyNumberFormat="1" applyBorder="1"/>
    <xf numFmtId="5" fontId="0" fillId="0" borderId="40" xfId="0" applyNumberFormat="1" applyBorder="1"/>
    <xf numFmtId="5" fontId="0" fillId="0" borderId="36" xfId="0" applyNumberFormat="1" applyBorder="1"/>
    <xf numFmtId="5" fontId="0" fillId="0" borderId="0" xfId="0" applyNumberFormat="1"/>
    <xf numFmtId="5" fontId="0" fillId="0" borderId="41" xfId="0" applyNumberFormat="1" applyBorder="1"/>
    <xf numFmtId="5" fontId="0" fillId="0" borderId="37" xfId="0" applyNumberFormat="1" applyBorder="1"/>
    <xf numFmtId="5" fontId="0" fillId="0" borderId="39" xfId="0" applyNumberFormat="1" applyBorder="1"/>
    <xf numFmtId="5" fontId="0" fillId="0" borderId="42" xfId="0" applyNumberFormat="1" applyBorder="1"/>
    <xf numFmtId="0" fontId="2" fillId="6" borderId="0" xfId="0" applyFont="1" applyFill="1"/>
  </cellXfs>
  <cellStyles count="3">
    <cellStyle name="Currency" xfId="1" builtinId="4"/>
    <cellStyle name="Normal" xfId="0" builtinId="0"/>
    <cellStyle name="Normal 2" xfId="2" xr:uid="{FAE312BA-F590-4C36-AFC9-4992AA22F88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Workers_fired_2 to Month 6 Forecasted Demand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STS_1!$B$4:$G$4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STS_1!$K$5:$K$10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1-41BF-9487-3422D2EEE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140560"/>
        <c:axId val="987478896"/>
      </c:lineChart>
      <c:catAx>
        <c:axId val="118514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6 Forecasted Demand ($G$36)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7478896"/>
        <c:crosses val="autoZero"/>
        <c:auto val="1"/>
        <c:lblAlgn val="ctr"/>
        <c:lblOffset val="100"/>
        <c:noMultiLvlLbl val="0"/>
      </c:catAx>
      <c:valAx>
        <c:axId val="98747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1405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STS_1!$O$1</c:f>
          <c:strCache>
            <c:ptCount val="1"/>
            <c:pt idx="0">
              <c:v>Sensitivity of Workers_fired_2 to Month 5 Forecasted Demand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STS_1!$A$5:$A$10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STS_1!$O$5:$O$10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6-4ECF-B29C-433BA0B22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137680"/>
        <c:axId val="987477408"/>
      </c:lineChart>
      <c:catAx>
        <c:axId val="118513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5 Forecasted Demand ($F$36)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7477408"/>
        <c:crosses val="autoZero"/>
        <c:auto val="1"/>
        <c:lblAlgn val="ctr"/>
        <c:lblOffset val="100"/>
        <c:noMultiLvlLbl val="0"/>
      </c:catAx>
      <c:valAx>
        <c:axId val="9874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1376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148590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1F431C11-77A5-E10F-FB68-152EAE93A936}"/>
            </a:ext>
          </a:extLst>
        </xdr:cNvPr>
        <xdr:cNvSpPr>
          <a:spLocks noChangeAspect="1" noChangeArrowheads="1"/>
        </xdr:cNvSpPr>
      </xdr:nvSpPr>
      <xdr:spPr bwMode="auto">
        <a:xfrm>
          <a:off x="4415790" y="15621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148590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BFAF5A4B-83F1-B65B-ACE9-CFB508C984D5}"/>
            </a:ext>
          </a:extLst>
        </xdr:cNvPr>
        <xdr:cNvSpPr>
          <a:spLocks noChangeAspect="1" noChangeArrowheads="1"/>
        </xdr:cNvSpPr>
      </xdr:nvSpPr>
      <xdr:spPr bwMode="auto">
        <a:xfrm>
          <a:off x="4415790" y="15621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182880</xdr:colOff>
      <xdr:row>0</xdr:row>
      <xdr:rowOff>72390</xdr:rowOff>
    </xdr:from>
    <xdr:ext cx="2957413" cy="46482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7D2ABC-67CE-0AFC-7C13-369DB5BA4B5D}"/>
            </a:ext>
          </a:extLst>
        </xdr:cNvPr>
        <xdr:cNvSpPr txBox="1"/>
      </xdr:nvSpPr>
      <xdr:spPr>
        <a:xfrm>
          <a:off x="3455670" y="72390"/>
          <a:ext cx="2957413" cy="46482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1"/>
            <a:t>Note:</a:t>
          </a:r>
          <a:r>
            <a:rPr lang="en-US" sz="1100" b="1" baseline="0"/>
            <a:t> </a:t>
          </a:r>
          <a:r>
            <a:rPr lang="en-US" sz="1100" b="0" baseline="0"/>
            <a:t>All monetary values are in $1000s, and all </a:t>
          </a:r>
          <a:br>
            <a:rPr lang="en-US" sz="1100" b="0" baseline="0"/>
          </a:br>
          <a:r>
            <a:rPr lang="en-US" sz="1100" b="0" baseline="0"/>
            <a:t>exposures to ads are in millions of exposures.</a:t>
          </a:r>
          <a:endParaRPr lang="en-US" sz="1100" b="1"/>
        </a:p>
      </xdr:txBody>
    </xdr:sp>
    <xdr:clientData/>
  </xdr:oneCellAnchor>
  <xdr:twoCellAnchor>
    <xdr:from>
      <xdr:col>6</xdr:col>
      <xdr:colOff>11430</xdr:colOff>
      <xdr:row>27</xdr:row>
      <xdr:rowOff>11430</xdr:rowOff>
    </xdr:from>
    <xdr:to>
      <xdr:col>11</xdr:col>
      <xdr:colOff>15240</xdr:colOff>
      <xdr:row>31</xdr:row>
      <xdr:rowOff>7620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0CF013E-E376-DBA0-62C2-E918A5521D75}"/>
            </a:ext>
          </a:extLst>
        </xdr:cNvPr>
        <xdr:cNvSpPr txBox="1"/>
      </xdr:nvSpPr>
      <xdr:spPr>
        <a:xfrm>
          <a:off x="5977890" y="4263390"/>
          <a:ext cx="4766310" cy="624840"/>
        </a:xfrm>
        <a:prstGeom prst="rect">
          <a:avLst/>
        </a:prstGeom>
        <a:solidFill>
          <a:schemeClr val="bg2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Answer: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current optimal solution does not satisfy these constraints.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The model has been modified and Solver rerun to find the new optimal solution.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216</xdr:colOff>
      <xdr:row>45</xdr:row>
      <xdr:rowOff>89338</xdr:rowOff>
    </xdr:from>
    <xdr:to>
      <xdr:col>9</xdr:col>
      <xdr:colOff>5254</xdr:colOff>
      <xdr:row>45</xdr:row>
      <xdr:rowOff>92624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6D201B11-EA60-4E7E-BA36-6FB3DA635D56}"/>
            </a:ext>
          </a:extLst>
        </xdr:cNvPr>
        <xdr:cNvSpPr>
          <a:spLocks noChangeShapeType="1"/>
        </xdr:cNvSpPr>
      </xdr:nvSpPr>
      <xdr:spPr bwMode="auto">
        <a:xfrm flipH="1">
          <a:off x="9012837" y="7154917"/>
          <a:ext cx="1434445" cy="32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5443</xdr:colOff>
      <xdr:row>14</xdr:row>
      <xdr:rowOff>146957</xdr:rowOff>
    </xdr:from>
    <xdr:to>
      <xdr:col>13</xdr:col>
      <xdr:colOff>598714</xdr:colOff>
      <xdr:row>31</xdr:row>
      <xdr:rowOff>141515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544101E-9F94-9CE9-1119-662BC1FCC40E}"/>
            </a:ext>
          </a:extLst>
        </xdr:cNvPr>
        <xdr:cNvSpPr txBox="1"/>
      </xdr:nvSpPr>
      <xdr:spPr>
        <a:xfrm>
          <a:off x="9024257" y="2356757"/>
          <a:ext cx="4463143" cy="2688772"/>
        </a:xfrm>
        <a:prstGeom prst="rect">
          <a:avLst/>
        </a:prstGeom>
        <a:solidFill>
          <a:schemeClr val="bg2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Answer:</a:t>
          </a:r>
          <a:r>
            <a:rPr lang="en-US" sz="1100" b="0" baseline="0"/>
            <a:t> Please see Sheet "STS_1" for the Two-Way SolverTable output illustrating the effects of varying Month 5 and Month 6 Forecasted Demands on the optimal solution inputs and objective (forecasted demands were tested in the range of 0 to 5000 in increments of 1000).</a:t>
          </a:r>
        </a:p>
        <a:p>
          <a:endParaRPr lang="en-US" sz="1100" b="0" baseline="0"/>
        </a:p>
        <a:p>
          <a:r>
            <a:rPr lang="en-US" sz="1100" b="0" baseline="0"/>
            <a:t>Regardless of the additional forecasted demands, the optimal inputs for Month 1 did not change. Additionally, the optimal inputs for Workers_hired in the first 4 months did not change as well. No workers were hired regardless of the forecasted demands tested.</a:t>
          </a:r>
        </a:p>
        <a:p>
          <a:endParaRPr lang="en-US" sz="1100" b="0" baseline="0"/>
        </a:p>
        <a:p>
          <a:r>
            <a:rPr lang="en-US" sz="1100" b="0" baseline="0"/>
            <a:t>However, the optimal inputs for Workers_fired, Overtime_labor_hours_used, and Shoes_produced did change in some or all of the remaining months (Months 2, 3, and 4).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168728</xdr:colOff>
      <xdr:row>13</xdr:row>
      <xdr:rowOff>57694</xdr:rowOff>
    </xdr:from>
    <xdr:to>
      <xdr:col>15</xdr:col>
      <xdr:colOff>168728</xdr:colOff>
      <xdr:row>31</xdr:row>
      <xdr:rowOff>103415</xdr:rowOff>
    </xdr:to>
    <xdr:graphicFrame macro="">
      <xdr:nvGraphicFramePr>
        <xdr:cNvPr id="2" name="STS_1_Chart1">
          <a:extLst>
            <a:ext uri="{FF2B5EF4-FFF2-40B4-BE49-F238E27FC236}">
              <a16:creationId xmlns:a16="http://schemas.microsoft.com/office/drawing/2014/main" id="{A859455D-DB36-04AA-B937-41F4FB998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168728</xdr:colOff>
      <xdr:row>13</xdr:row>
      <xdr:rowOff>57694</xdr:rowOff>
    </xdr:from>
    <xdr:to>
      <xdr:col>24</xdr:col>
      <xdr:colOff>168728</xdr:colOff>
      <xdr:row>31</xdr:row>
      <xdr:rowOff>103415</xdr:rowOff>
    </xdr:to>
    <xdr:graphicFrame macro="">
      <xdr:nvGraphicFramePr>
        <xdr:cNvPr id="3" name="STS_1_Chart2">
          <a:extLst>
            <a:ext uri="{FF2B5EF4-FFF2-40B4-BE49-F238E27FC236}">
              <a16:creationId xmlns:a16="http://schemas.microsoft.com/office/drawing/2014/main" id="{B6311056-3F53-38BE-4C0E-970C1969D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16</xdr:col>
      <xdr:colOff>168728</xdr:colOff>
      <xdr:row>3</xdr:row>
      <xdr:rowOff>102870</xdr:rowOff>
    </xdr:from>
    <xdr:to>
      <xdr:col>22</xdr:col>
      <xdr:colOff>168728</xdr:colOff>
      <xdr:row>6</xdr:row>
      <xdr:rowOff>152944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41C700B-7473-0AE7-E4E7-7EE0B1B446D8}"/>
            </a:ext>
          </a:extLst>
        </xdr:cNvPr>
        <xdr:cNvSpPr txBox="1"/>
      </xdr:nvSpPr>
      <xdr:spPr>
        <a:xfrm>
          <a:off x="12104370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$K$4, $L$4, $O$4, and $P$4, you can chart any row (in left chart) or column (in right chart) of any table to the left.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5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B960E1D-0F23-45C0-9873-FE89D27C2A77}">
  <we:reference id="wa104100404" version="3.0.0.1" store="en-US" storeType="OMEX"/>
  <we:alternateReferences>
    <we:reference id="wa104100404" version="3.0.0.1" store="WA1041004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opLeftCell="A9" workbookViewId="0">
      <selection activeCell="H2" sqref="H2"/>
    </sheetView>
  </sheetViews>
  <sheetFormatPr defaultRowHeight="12.3" x14ac:dyDescent="0.4"/>
  <cols>
    <col min="1" max="1" width="22.33203125" customWidth="1"/>
    <col min="2" max="2" width="14.5546875" bestFit="1" customWidth="1"/>
    <col min="3" max="3" width="10.94140625" customWidth="1"/>
    <col min="4" max="4" width="16.77734375" bestFit="1" customWidth="1"/>
    <col min="5" max="5" width="13.27734375" customWidth="1"/>
    <col min="6" max="6" width="9.109375" customWidth="1"/>
    <col min="7" max="7" width="21.88671875" customWidth="1"/>
    <col min="8" max="8" width="18.5546875" customWidth="1"/>
    <col min="9" max="9" width="11.21875" bestFit="1" customWidth="1"/>
  </cols>
  <sheetData>
    <row r="1" spans="1:12" x14ac:dyDescent="0.4">
      <c r="A1" s="1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2" x14ac:dyDescent="0.4">
      <c r="A2" s="9"/>
      <c r="B2" s="9"/>
      <c r="C2" s="9"/>
      <c r="D2" s="9"/>
      <c r="F2" s="9"/>
      <c r="G2" s="9"/>
      <c r="H2" s="9"/>
      <c r="I2" s="9"/>
      <c r="J2" s="9"/>
      <c r="K2" s="9"/>
    </row>
    <row r="3" spans="1:12" x14ac:dyDescent="0.4">
      <c r="A3" s="1" t="s">
        <v>18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2" x14ac:dyDescent="0.4">
      <c r="A4" s="9" t="s">
        <v>19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12" ht="12.6" thickBot="1" x14ac:dyDescent="0.45">
      <c r="A5" s="9"/>
      <c r="B5" s="11" t="s">
        <v>20</v>
      </c>
      <c r="C5" s="11" t="s">
        <v>21</v>
      </c>
      <c r="D5" s="11" t="s">
        <v>22</v>
      </c>
      <c r="E5" s="11" t="s">
        <v>23</v>
      </c>
      <c r="F5" s="11" t="s">
        <v>24</v>
      </c>
      <c r="G5" s="11" t="s">
        <v>25</v>
      </c>
      <c r="H5" s="11" t="s">
        <v>26</v>
      </c>
      <c r="I5" s="11" t="s">
        <v>27</v>
      </c>
      <c r="J5" s="9"/>
      <c r="K5" s="9"/>
      <c r="L5" s="9"/>
    </row>
    <row r="6" spans="1:12" x14ac:dyDescent="0.4">
      <c r="A6" s="12" t="s">
        <v>28</v>
      </c>
      <c r="B6" s="13">
        <v>6</v>
      </c>
      <c r="C6" s="14">
        <v>6</v>
      </c>
      <c r="D6" s="14">
        <v>5</v>
      </c>
      <c r="E6" s="14">
        <v>0.5</v>
      </c>
      <c r="F6" s="14">
        <v>0.7</v>
      </c>
      <c r="G6" s="14">
        <v>0.1</v>
      </c>
      <c r="H6" s="14">
        <v>0.1</v>
      </c>
      <c r="I6" s="15">
        <v>1</v>
      </c>
      <c r="J6" s="9"/>
      <c r="K6" s="9"/>
      <c r="L6" s="9"/>
    </row>
    <row r="7" spans="1:12" x14ac:dyDescent="0.4">
      <c r="A7" s="12" t="s">
        <v>29</v>
      </c>
      <c r="B7" s="16">
        <v>3</v>
      </c>
      <c r="C7" s="17">
        <v>5</v>
      </c>
      <c r="D7" s="17">
        <v>2</v>
      </c>
      <c r="E7" s="17">
        <v>0.5</v>
      </c>
      <c r="F7" s="17">
        <v>0.2</v>
      </c>
      <c r="G7" s="17">
        <v>0.1</v>
      </c>
      <c r="H7" s="17">
        <v>0.2</v>
      </c>
      <c r="I7" s="18">
        <v>2</v>
      </c>
      <c r="J7" s="9"/>
      <c r="K7" s="9"/>
      <c r="L7" s="9"/>
    </row>
    <row r="8" spans="1:12" x14ac:dyDescent="0.4">
      <c r="A8" s="12" t="s">
        <v>30</v>
      </c>
      <c r="B8" s="16">
        <v>1</v>
      </c>
      <c r="C8" s="17">
        <v>3</v>
      </c>
      <c r="D8" s="17">
        <v>0</v>
      </c>
      <c r="E8" s="17">
        <v>0.3</v>
      </c>
      <c r="F8" s="17">
        <v>0</v>
      </c>
      <c r="G8" s="17">
        <v>0</v>
      </c>
      <c r="H8" s="17">
        <v>0.3</v>
      </c>
      <c r="I8" s="18">
        <v>4</v>
      </c>
      <c r="J8" s="9"/>
      <c r="K8" s="9"/>
      <c r="L8" s="9"/>
    </row>
    <row r="9" spans="1:12" x14ac:dyDescent="0.4">
      <c r="A9" s="12" t="s">
        <v>31</v>
      </c>
      <c r="B9" s="16">
        <v>9</v>
      </c>
      <c r="C9" s="17">
        <v>1</v>
      </c>
      <c r="D9" s="17">
        <v>4</v>
      </c>
      <c r="E9" s="17">
        <v>0.1</v>
      </c>
      <c r="F9" s="17">
        <v>0.9</v>
      </c>
      <c r="G9" s="17">
        <v>0.6</v>
      </c>
      <c r="H9" s="17">
        <v>0.1</v>
      </c>
      <c r="I9" s="18">
        <v>1</v>
      </c>
      <c r="J9" s="9"/>
      <c r="K9" s="9"/>
      <c r="L9" s="9"/>
    </row>
    <row r="10" spans="1:12" x14ac:dyDescent="0.4">
      <c r="A10" s="12" t="s">
        <v>32</v>
      </c>
      <c r="B10" s="16">
        <v>4</v>
      </c>
      <c r="C10" s="17">
        <v>1</v>
      </c>
      <c r="D10" s="17">
        <v>2</v>
      </c>
      <c r="E10" s="17">
        <v>0.1</v>
      </c>
      <c r="F10" s="17">
        <v>0.1</v>
      </c>
      <c r="G10" s="17">
        <v>1.3</v>
      </c>
      <c r="H10" s="17">
        <v>0.2</v>
      </c>
      <c r="I10" s="18">
        <v>3</v>
      </c>
      <c r="J10" s="9"/>
      <c r="K10" s="9"/>
      <c r="L10" s="9"/>
    </row>
    <row r="11" spans="1:12" ht="12.6" thickBot="1" x14ac:dyDescent="0.45">
      <c r="A11" s="12" t="s">
        <v>33</v>
      </c>
      <c r="B11" s="19">
        <v>2</v>
      </c>
      <c r="C11" s="20">
        <v>1</v>
      </c>
      <c r="D11" s="20">
        <v>0</v>
      </c>
      <c r="E11" s="20">
        <v>0</v>
      </c>
      <c r="F11" s="20">
        <v>0</v>
      </c>
      <c r="G11" s="20">
        <v>0.4</v>
      </c>
      <c r="H11" s="20">
        <v>0.3</v>
      </c>
      <c r="I11" s="21">
        <v>4</v>
      </c>
      <c r="J11" s="9"/>
      <c r="K11" s="9"/>
      <c r="L11" s="9"/>
    </row>
    <row r="12" spans="1:12" x14ac:dyDescent="0.4">
      <c r="A12" s="12" t="s">
        <v>34</v>
      </c>
      <c r="B12" s="9">
        <f t="shared" ref="B12:I12" si="0">SUM(B6:B11)</f>
        <v>25</v>
      </c>
      <c r="C12" s="9">
        <f t="shared" si="0"/>
        <v>17</v>
      </c>
      <c r="D12" s="9">
        <f t="shared" si="0"/>
        <v>13</v>
      </c>
      <c r="E12" s="9">
        <f t="shared" si="0"/>
        <v>1.5000000000000002</v>
      </c>
      <c r="F12" s="9">
        <f t="shared" si="0"/>
        <v>1.9</v>
      </c>
      <c r="G12" s="9">
        <f t="shared" si="0"/>
        <v>2.5</v>
      </c>
      <c r="H12" s="9">
        <f t="shared" si="0"/>
        <v>1.2000000000000002</v>
      </c>
      <c r="I12" s="9">
        <f t="shared" si="0"/>
        <v>15</v>
      </c>
      <c r="J12" s="9"/>
      <c r="K12" s="9"/>
      <c r="L12" s="9"/>
    </row>
    <row r="13" spans="1:12" ht="12.6" thickBot="1" x14ac:dyDescent="0.4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ht="12.6" thickBot="1" x14ac:dyDescent="0.45">
      <c r="A14" s="9" t="s">
        <v>35</v>
      </c>
      <c r="B14" s="22">
        <v>160</v>
      </c>
      <c r="C14" s="23">
        <v>100</v>
      </c>
      <c r="D14" s="23">
        <v>80</v>
      </c>
      <c r="E14" s="23">
        <v>9</v>
      </c>
      <c r="F14" s="23">
        <v>13</v>
      </c>
      <c r="G14" s="23">
        <v>15</v>
      </c>
      <c r="H14" s="23">
        <v>8</v>
      </c>
      <c r="I14" s="24">
        <v>85</v>
      </c>
      <c r="J14" s="9"/>
      <c r="K14" s="9"/>
      <c r="L14" s="9"/>
    </row>
    <row r="15" spans="1:12" x14ac:dyDescent="0.4">
      <c r="A15" s="9" t="s">
        <v>36</v>
      </c>
      <c r="B15" s="29">
        <f t="shared" ref="B15:I15" si="1">B14/B12</f>
        <v>6.4</v>
      </c>
      <c r="C15" s="29">
        <f t="shared" si="1"/>
        <v>5.882352941176471</v>
      </c>
      <c r="D15" s="29">
        <f t="shared" si="1"/>
        <v>6.1538461538461542</v>
      </c>
      <c r="E15" s="29">
        <f t="shared" si="1"/>
        <v>5.9999999999999991</v>
      </c>
      <c r="F15" s="29">
        <f t="shared" si="1"/>
        <v>6.8421052631578947</v>
      </c>
      <c r="G15" s="29">
        <f t="shared" si="1"/>
        <v>6</v>
      </c>
      <c r="H15" s="29">
        <f t="shared" si="1"/>
        <v>6.6666666666666661</v>
      </c>
      <c r="I15" s="29">
        <f t="shared" si="1"/>
        <v>5.666666666666667</v>
      </c>
      <c r="J15" s="9"/>
      <c r="K15" s="9"/>
      <c r="L15" s="9"/>
    </row>
    <row r="16" spans="1:12" x14ac:dyDescent="0.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4">
      <c r="A17" s="1" t="s">
        <v>37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ht="12.6" thickBot="1" x14ac:dyDescent="0.45">
      <c r="A18" s="9"/>
      <c r="B18" s="11" t="s">
        <v>20</v>
      </c>
      <c r="C18" s="11" t="s">
        <v>21</v>
      </c>
      <c r="D18" s="11" t="s">
        <v>22</v>
      </c>
      <c r="E18" s="11" t="s">
        <v>23</v>
      </c>
      <c r="F18" s="11" t="s">
        <v>24</v>
      </c>
      <c r="G18" s="11" t="s">
        <v>25</v>
      </c>
      <c r="H18" s="11" t="s">
        <v>26</v>
      </c>
      <c r="I18" s="11" t="s">
        <v>27</v>
      </c>
      <c r="J18" s="9"/>
      <c r="K18" s="9"/>
      <c r="L18" s="9"/>
    </row>
    <row r="19" spans="1:12" ht="12.9" thickTop="1" thickBot="1" x14ac:dyDescent="0.45">
      <c r="A19" s="9" t="s">
        <v>38</v>
      </c>
      <c r="B19" s="30">
        <v>0</v>
      </c>
      <c r="C19" s="31">
        <v>7.2413793103448594</v>
      </c>
      <c r="D19" s="31">
        <v>7.931034482758597</v>
      </c>
      <c r="E19" s="31">
        <v>0</v>
      </c>
      <c r="F19" s="31">
        <v>0</v>
      </c>
      <c r="G19" s="31">
        <v>31.034482758620911</v>
      </c>
      <c r="H19" s="31">
        <v>0</v>
      </c>
      <c r="I19" s="32">
        <v>2.413793103448219</v>
      </c>
      <c r="J19" s="9"/>
      <c r="K19" s="9"/>
      <c r="L19" s="9"/>
    </row>
    <row r="20" spans="1:12" ht="12.6" thickTop="1" x14ac:dyDescent="0.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4">
      <c r="A21" s="1" t="s">
        <v>39</v>
      </c>
      <c r="B21" s="9"/>
      <c r="C21" s="9"/>
      <c r="D21" s="9"/>
      <c r="E21" s="9"/>
      <c r="F21" s="9"/>
      <c r="G21" s="1" t="s">
        <v>45</v>
      </c>
      <c r="H21" s="9"/>
      <c r="I21" s="9"/>
      <c r="J21" s="9"/>
      <c r="K21" s="9"/>
      <c r="L21" s="9"/>
    </row>
    <row r="22" spans="1:12" ht="12.6" thickBot="1" x14ac:dyDescent="0.45">
      <c r="A22" s="9"/>
      <c r="B22" s="11" t="s">
        <v>40</v>
      </c>
      <c r="C22" s="11"/>
      <c r="D22" s="11" t="s">
        <v>41</v>
      </c>
      <c r="E22" s="9"/>
      <c r="F22" s="9"/>
      <c r="G22" s="9" t="s">
        <v>46</v>
      </c>
      <c r="H22" s="9" t="s">
        <v>52</v>
      </c>
      <c r="I22" s="9"/>
      <c r="J22" s="9"/>
      <c r="K22" s="9"/>
    </row>
    <row r="23" spans="1:12" x14ac:dyDescent="0.4">
      <c r="A23" s="12" t="s">
        <v>28</v>
      </c>
      <c r="B23" s="29">
        <f t="shared" ref="B23:B28" si="2">SUMPRODUCT(B6:I6,Number_ads_purchased)</f>
        <v>88.620689655172441</v>
      </c>
      <c r="C23" s="25" t="s">
        <v>44</v>
      </c>
      <c r="D23" s="26">
        <v>60</v>
      </c>
      <c r="E23" s="9"/>
      <c r="F23" s="9"/>
      <c r="G23" t="s">
        <v>47</v>
      </c>
      <c r="H23" s="9" t="s">
        <v>53</v>
      </c>
      <c r="I23" s="9"/>
      <c r="J23" s="9"/>
      <c r="K23" s="9"/>
    </row>
    <row r="24" spans="1:12" x14ac:dyDescent="0.4">
      <c r="A24" s="12" t="s">
        <v>29</v>
      </c>
      <c r="B24" s="33">
        <f t="shared" si="2"/>
        <v>60.000000000000028</v>
      </c>
      <c r="C24" s="25" t="s">
        <v>44</v>
      </c>
      <c r="D24" s="27">
        <v>60</v>
      </c>
      <c r="E24" s="9"/>
      <c r="F24" s="9"/>
      <c r="G24" s="9" t="s">
        <v>48</v>
      </c>
      <c r="H24" s="9" t="s">
        <v>57</v>
      </c>
      <c r="I24" s="9"/>
      <c r="J24" s="9"/>
      <c r="K24" s="9"/>
    </row>
    <row r="25" spans="1:12" x14ac:dyDescent="0.4">
      <c r="A25" s="12" t="s">
        <v>30</v>
      </c>
      <c r="B25" s="29">
        <f t="shared" si="2"/>
        <v>31.379310344827452</v>
      </c>
      <c r="C25" s="25" t="s">
        <v>44</v>
      </c>
      <c r="D25" s="27">
        <v>28</v>
      </c>
      <c r="E25" s="9"/>
      <c r="F25" s="9"/>
      <c r="G25" s="9" t="s">
        <v>49</v>
      </c>
      <c r="H25" s="9" t="s">
        <v>59</v>
      </c>
      <c r="I25" s="9"/>
      <c r="J25" s="9"/>
      <c r="K25" s="9"/>
    </row>
    <row r="26" spans="1:12" x14ac:dyDescent="0.4">
      <c r="A26" s="12" t="s">
        <v>31</v>
      </c>
      <c r="B26" s="29">
        <f t="shared" si="2"/>
        <v>60.000000000000007</v>
      </c>
      <c r="C26" s="25" t="s">
        <v>44</v>
      </c>
      <c r="D26" s="27">
        <v>60</v>
      </c>
      <c r="E26" s="9"/>
      <c r="F26" s="9"/>
      <c r="H26" s="9"/>
      <c r="I26" s="9"/>
      <c r="J26" s="9"/>
      <c r="K26" s="9"/>
    </row>
    <row r="27" spans="1:12" x14ac:dyDescent="0.4">
      <c r="A27" s="12" t="s">
        <v>32</v>
      </c>
      <c r="B27" s="29">
        <f t="shared" si="2"/>
        <v>70.689655172413893</v>
      </c>
      <c r="C27" s="25" t="s">
        <v>44</v>
      </c>
      <c r="D27" s="27">
        <v>60</v>
      </c>
      <c r="E27" s="9"/>
      <c r="F27" s="9"/>
      <c r="I27" s="9"/>
      <c r="J27" s="9"/>
      <c r="K27" s="9"/>
    </row>
    <row r="28" spans="1:12" ht="12.6" thickBot="1" x14ac:dyDescent="0.45">
      <c r="A28" s="12" t="s">
        <v>33</v>
      </c>
      <c r="B28" s="29">
        <f t="shared" si="2"/>
        <v>29.3103448275861</v>
      </c>
      <c r="C28" s="25" t="s">
        <v>44</v>
      </c>
      <c r="D28" s="28">
        <v>28</v>
      </c>
      <c r="E28" s="9"/>
      <c r="F28" s="9"/>
      <c r="I28" s="9"/>
      <c r="J28" s="9"/>
      <c r="K28" s="9"/>
    </row>
    <row r="29" spans="1:12" x14ac:dyDescent="0.4">
      <c r="A29" s="12" t="s">
        <v>50</v>
      </c>
      <c r="B29" s="33">
        <f xml:space="preserve"> SUM(B23:B25)</f>
        <v>179.99999999999991</v>
      </c>
      <c r="C29" s="25" t="s">
        <v>44</v>
      </c>
      <c r="D29" s="27">
        <v>180</v>
      </c>
      <c r="E29" s="9"/>
      <c r="F29" s="9"/>
      <c r="G29" s="9"/>
      <c r="H29" s="9"/>
      <c r="I29" s="9"/>
    </row>
    <row r="30" spans="1:12" x14ac:dyDescent="0.4">
      <c r="A30" s="12" t="s">
        <v>51</v>
      </c>
      <c r="B30" s="33">
        <f xml:space="preserve"> SUM(B26:B28)</f>
        <v>160</v>
      </c>
      <c r="C30" s="25" t="s">
        <v>44</v>
      </c>
      <c r="D30" s="27">
        <v>160</v>
      </c>
      <c r="E30" s="9"/>
      <c r="F30" s="9"/>
      <c r="G30" s="9"/>
      <c r="H30" s="9"/>
      <c r="I30" s="9"/>
    </row>
    <row r="31" spans="1:12" x14ac:dyDescent="0.4">
      <c r="C31" s="25"/>
      <c r="D31" s="9"/>
      <c r="E31" s="9"/>
      <c r="F31" s="9"/>
      <c r="G31" s="9"/>
      <c r="H31" s="9"/>
      <c r="I31" s="9"/>
    </row>
    <row r="33" spans="1:7" ht="12.6" thickBot="1" x14ac:dyDescent="0.45">
      <c r="A33" s="1" t="s">
        <v>42</v>
      </c>
      <c r="B33" s="9"/>
      <c r="G33" s="1"/>
    </row>
    <row r="34" spans="1:7" ht="12.9" thickTop="1" thickBot="1" x14ac:dyDescent="0.45">
      <c r="A34" s="10" t="s">
        <v>43</v>
      </c>
      <c r="B34" s="34">
        <f>SUMPRODUCT(B14:I14,Number_ads_purchased)</f>
        <v>2029.3103448275861</v>
      </c>
      <c r="G34" s="9"/>
    </row>
    <row r="35" spans="1:7" ht="12.6" thickTop="1" x14ac:dyDescent="0.4">
      <c r="G35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5F00-8645-455E-BBB2-5414072AD9A7}">
  <sheetPr>
    <pageSetUpPr fitToPage="1"/>
  </sheetPr>
  <dimension ref="A1:J47"/>
  <sheetViews>
    <sheetView zoomScale="70" zoomScaleNormal="70" workbookViewId="0">
      <selection activeCell="H46" sqref="H46"/>
    </sheetView>
  </sheetViews>
  <sheetFormatPr defaultRowHeight="12.3" x14ac:dyDescent="0.4"/>
  <cols>
    <col min="1" max="1" width="40.1640625" style="35" customWidth="1"/>
    <col min="2" max="5" width="8.88671875" style="35"/>
    <col min="6" max="6" width="10.27734375" style="35" customWidth="1"/>
    <col min="7" max="7" width="8.5546875" style="35" customWidth="1"/>
    <col min="8" max="8" width="36.88671875" style="35" customWidth="1"/>
    <col min="9" max="9" width="20.83203125" style="35" bestFit="1" customWidth="1"/>
    <col min="10" max="16384" width="8.88671875" style="35"/>
  </cols>
  <sheetData>
    <row r="1" spans="1:9" x14ac:dyDescent="0.4">
      <c r="A1" s="39" t="s">
        <v>108</v>
      </c>
    </row>
    <row r="3" spans="1:9" ht="12.6" thickBot="1" x14ac:dyDescent="0.45">
      <c r="A3" s="39" t="s">
        <v>107</v>
      </c>
      <c r="H3" s="39" t="s">
        <v>45</v>
      </c>
    </row>
    <row r="4" spans="1:9" x14ac:dyDescent="0.4">
      <c r="A4" s="35" t="s">
        <v>106</v>
      </c>
      <c r="B4" s="56">
        <v>500</v>
      </c>
      <c r="H4" s="35" t="s">
        <v>105</v>
      </c>
      <c r="I4" s="35" t="s">
        <v>113</v>
      </c>
    </row>
    <row r="5" spans="1:9" x14ac:dyDescent="0.4">
      <c r="A5" s="35" t="s">
        <v>104</v>
      </c>
      <c r="B5" s="55">
        <v>100</v>
      </c>
      <c r="H5" s="35" t="s">
        <v>103</v>
      </c>
      <c r="I5" s="35" t="s">
        <v>114</v>
      </c>
    </row>
    <row r="6" spans="1:9" x14ac:dyDescent="0.4">
      <c r="A6" s="35" t="s">
        <v>102</v>
      </c>
      <c r="B6" s="55">
        <v>160</v>
      </c>
      <c r="H6" s="35" t="s">
        <v>101</v>
      </c>
      <c r="I6" s="35" t="s">
        <v>115</v>
      </c>
    </row>
    <row r="7" spans="1:9" x14ac:dyDescent="0.4">
      <c r="A7" s="35" t="s">
        <v>100</v>
      </c>
      <c r="B7" s="55">
        <v>20</v>
      </c>
      <c r="H7" s="35" t="s">
        <v>99</v>
      </c>
      <c r="I7" s="35" t="s">
        <v>116</v>
      </c>
    </row>
    <row r="8" spans="1:9" x14ac:dyDescent="0.4">
      <c r="A8" s="35" t="s">
        <v>98</v>
      </c>
      <c r="B8" s="54">
        <v>1600</v>
      </c>
      <c r="H8" s="35" t="s">
        <v>97</v>
      </c>
      <c r="I8" s="35" t="s">
        <v>117</v>
      </c>
    </row>
    <row r="9" spans="1:9" x14ac:dyDescent="0.4">
      <c r="A9" s="35" t="s">
        <v>96</v>
      </c>
      <c r="B9" s="54">
        <v>2000</v>
      </c>
      <c r="H9" s="35" t="s">
        <v>95</v>
      </c>
      <c r="I9" s="35" t="s">
        <v>121</v>
      </c>
    </row>
    <row r="10" spans="1:9" x14ac:dyDescent="0.4">
      <c r="A10" s="35" t="s">
        <v>94</v>
      </c>
      <c r="B10" s="54">
        <v>1500</v>
      </c>
      <c r="H10" s="35" t="s">
        <v>49</v>
      </c>
      <c r="I10" s="35" t="s">
        <v>118</v>
      </c>
    </row>
    <row r="11" spans="1:9" x14ac:dyDescent="0.4">
      <c r="A11" s="35" t="s">
        <v>93</v>
      </c>
      <c r="B11" s="54">
        <v>13</v>
      </c>
      <c r="H11" s="35" t="s">
        <v>92</v>
      </c>
      <c r="I11" s="35" t="s">
        <v>119</v>
      </c>
    </row>
    <row r="12" spans="1:9" x14ac:dyDescent="0.4">
      <c r="A12" s="35" t="s">
        <v>91</v>
      </c>
      <c r="B12" s="55">
        <v>4</v>
      </c>
      <c r="H12" s="35" t="s">
        <v>90</v>
      </c>
      <c r="I12" s="35" t="s">
        <v>120</v>
      </c>
    </row>
    <row r="13" spans="1:9" x14ac:dyDescent="0.4">
      <c r="A13" s="35" t="s">
        <v>89</v>
      </c>
      <c r="B13" s="54">
        <v>15</v>
      </c>
    </row>
    <row r="14" spans="1:9" ht="12.6" thickBot="1" x14ac:dyDescent="0.45">
      <c r="A14" s="35" t="s">
        <v>88</v>
      </c>
      <c r="B14" s="53">
        <v>3</v>
      </c>
    </row>
    <row r="15" spans="1:9" ht="12.75" customHeight="1" x14ac:dyDescent="0.4"/>
    <row r="16" spans="1:9" x14ac:dyDescent="0.4">
      <c r="A16" s="39" t="s">
        <v>87</v>
      </c>
      <c r="B16" s="38" t="s">
        <v>70</v>
      </c>
      <c r="C16" s="38" t="s">
        <v>69</v>
      </c>
      <c r="D16" s="38" t="s">
        <v>68</v>
      </c>
      <c r="E16" s="38" t="s">
        <v>67</v>
      </c>
      <c r="F16" s="38" t="s">
        <v>109</v>
      </c>
      <c r="G16" s="38" t="s">
        <v>110</v>
      </c>
    </row>
    <row r="17" spans="1:7" ht="12.6" thickBot="1" x14ac:dyDescent="0.45">
      <c r="A17" s="35" t="s">
        <v>86</v>
      </c>
      <c r="B17" s="35">
        <f>B5</f>
        <v>100</v>
      </c>
      <c r="C17" s="35">
        <f>B20</f>
        <v>94</v>
      </c>
      <c r="D17" s="35">
        <f>C20</f>
        <v>93</v>
      </c>
      <c r="E17" s="35">
        <f>D20</f>
        <v>50</v>
      </c>
      <c r="F17" s="35">
        <f>E20</f>
        <v>25</v>
      </c>
      <c r="G17" s="35">
        <f>F20</f>
        <v>25</v>
      </c>
    </row>
    <row r="18" spans="1:7" ht="12.6" thickTop="1" x14ac:dyDescent="0.4">
      <c r="A18" s="35" t="s">
        <v>85</v>
      </c>
      <c r="B18" s="52">
        <v>0</v>
      </c>
      <c r="C18" s="51">
        <v>0</v>
      </c>
      <c r="D18" s="51">
        <v>0</v>
      </c>
      <c r="E18" s="51">
        <v>0</v>
      </c>
      <c r="F18" s="51">
        <v>0</v>
      </c>
      <c r="G18" s="50">
        <v>0</v>
      </c>
    </row>
    <row r="19" spans="1:7" ht="12.6" thickBot="1" x14ac:dyDescent="0.45">
      <c r="A19" s="35" t="s">
        <v>84</v>
      </c>
      <c r="B19" s="49">
        <v>6</v>
      </c>
      <c r="C19" s="48">
        <v>1</v>
      </c>
      <c r="D19" s="48">
        <v>43</v>
      </c>
      <c r="E19" s="48">
        <v>25</v>
      </c>
      <c r="F19" s="48">
        <v>0</v>
      </c>
      <c r="G19" s="47">
        <v>0</v>
      </c>
    </row>
    <row r="20" spans="1:7" ht="12.6" thickTop="1" x14ac:dyDescent="0.4">
      <c r="A20" s="35" t="s">
        <v>83</v>
      </c>
      <c r="B20" s="35">
        <f t="shared" ref="B20:G20" si="0">B17+B18-B19</f>
        <v>94</v>
      </c>
      <c r="C20" s="35">
        <f t="shared" si="0"/>
        <v>93</v>
      </c>
      <c r="D20" s="35">
        <f t="shared" si="0"/>
        <v>50</v>
      </c>
      <c r="E20" s="35">
        <f t="shared" si="0"/>
        <v>25</v>
      </c>
      <c r="F20" s="35">
        <f t="shared" si="0"/>
        <v>25</v>
      </c>
      <c r="G20" s="35">
        <f t="shared" si="0"/>
        <v>25</v>
      </c>
    </row>
    <row r="22" spans="1:7" ht="12.6" thickBot="1" x14ac:dyDescent="0.45">
      <c r="A22" s="35" t="s">
        <v>82</v>
      </c>
      <c r="B22" s="35">
        <f t="shared" ref="B22:G22" si="1">$B$6*B20</f>
        <v>15040</v>
      </c>
      <c r="C22" s="35">
        <f t="shared" si="1"/>
        <v>14880</v>
      </c>
      <c r="D22" s="35">
        <f t="shared" si="1"/>
        <v>8000</v>
      </c>
      <c r="E22" s="35">
        <f t="shared" si="1"/>
        <v>4000</v>
      </c>
      <c r="F22" s="35">
        <f t="shared" si="1"/>
        <v>4000</v>
      </c>
      <c r="G22" s="35">
        <f t="shared" si="1"/>
        <v>4000</v>
      </c>
    </row>
    <row r="23" spans="1:7" ht="12.9" thickTop="1" thickBot="1" x14ac:dyDescent="0.45">
      <c r="A23" s="35" t="s">
        <v>81</v>
      </c>
      <c r="B23" s="46">
        <v>0</v>
      </c>
      <c r="C23" s="45">
        <v>79.999999999999702</v>
      </c>
      <c r="D23" s="45">
        <v>0</v>
      </c>
      <c r="E23" s="45">
        <v>0</v>
      </c>
      <c r="F23" s="45">
        <v>0</v>
      </c>
      <c r="G23" s="44">
        <v>0</v>
      </c>
    </row>
    <row r="24" spans="1:7" ht="12.6" thickTop="1" x14ac:dyDescent="0.4">
      <c r="B24" s="38" t="s">
        <v>76</v>
      </c>
      <c r="C24" s="38" t="s">
        <v>76</v>
      </c>
      <c r="D24" s="38" t="s">
        <v>76</v>
      </c>
      <c r="E24" s="38" t="s">
        <v>76</v>
      </c>
      <c r="F24" s="38" t="s">
        <v>76</v>
      </c>
      <c r="G24" s="38" t="s">
        <v>112</v>
      </c>
    </row>
    <row r="25" spans="1:7" x14ac:dyDescent="0.4">
      <c r="A25" s="35" t="s">
        <v>80</v>
      </c>
      <c r="B25" s="35">
        <f t="shared" ref="B25:G25" si="2">$B$7*B20</f>
        <v>1880</v>
      </c>
      <c r="C25" s="35">
        <f t="shared" si="2"/>
        <v>1860</v>
      </c>
      <c r="D25" s="35">
        <f t="shared" si="2"/>
        <v>1000</v>
      </c>
      <c r="E25" s="35">
        <f t="shared" si="2"/>
        <v>500</v>
      </c>
      <c r="F25" s="35">
        <f t="shared" si="2"/>
        <v>500</v>
      </c>
      <c r="G25" s="35">
        <f t="shared" si="2"/>
        <v>500</v>
      </c>
    </row>
    <row r="27" spans="1:7" x14ac:dyDescent="0.4">
      <c r="A27" s="35" t="s">
        <v>79</v>
      </c>
      <c r="B27" s="35">
        <f t="shared" ref="B27:G27" si="3">SUM(B22:B23)</f>
        <v>15040</v>
      </c>
      <c r="C27" s="35">
        <f t="shared" si="3"/>
        <v>14960</v>
      </c>
      <c r="D27" s="35">
        <f t="shared" si="3"/>
        <v>8000</v>
      </c>
      <c r="E27" s="35">
        <f t="shared" si="3"/>
        <v>4000</v>
      </c>
      <c r="F27" s="35">
        <f t="shared" si="3"/>
        <v>4000</v>
      </c>
      <c r="G27" s="35">
        <f t="shared" si="3"/>
        <v>4000</v>
      </c>
    </row>
    <row r="29" spans="1:7" ht="12.6" thickBot="1" x14ac:dyDescent="0.45">
      <c r="A29" s="39" t="s">
        <v>78</v>
      </c>
      <c r="B29" s="38" t="s">
        <v>70</v>
      </c>
      <c r="C29" s="38" t="s">
        <v>69</v>
      </c>
      <c r="D29" s="38" t="s">
        <v>68</v>
      </c>
      <c r="E29" s="38" t="s">
        <v>67</v>
      </c>
      <c r="F29" s="38" t="s">
        <v>109</v>
      </c>
      <c r="G29" s="38" t="s">
        <v>110</v>
      </c>
    </row>
    <row r="30" spans="1:7" ht="12.9" thickTop="1" thickBot="1" x14ac:dyDescent="0.45">
      <c r="A30" s="35" t="s">
        <v>77</v>
      </c>
      <c r="B30" s="46">
        <v>3760</v>
      </c>
      <c r="C30" s="45">
        <v>3740</v>
      </c>
      <c r="D30" s="45">
        <v>2000</v>
      </c>
      <c r="E30" s="45">
        <v>1000</v>
      </c>
      <c r="F30" s="45">
        <v>1000</v>
      </c>
      <c r="G30" s="44">
        <v>1000</v>
      </c>
    </row>
    <row r="31" spans="1:7" ht="12.6" thickTop="1" x14ac:dyDescent="0.4">
      <c r="B31" s="38" t="s">
        <v>76</v>
      </c>
      <c r="C31" s="38" t="s">
        <v>76</v>
      </c>
      <c r="D31" s="38" t="s">
        <v>76</v>
      </c>
      <c r="E31" s="38" t="s">
        <v>76</v>
      </c>
      <c r="F31" s="38" t="s">
        <v>76</v>
      </c>
      <c r="G31" s="38" t="s">
        <v>76</v>
      </c>
    </row>
    <row r="32" spans="1:7" x14ac:dyDescent="0.4">
      <c r="A32" s="35" t="s">
        <v>75</v>
      </c>
      <c r="B32" s="35">
        <f t="shared" ref="B32:G32" si="4">B27/$B$12</f>
        <v>3760</v>
      </c>
      <c r="C32" s="35">
        <f t="shared" si="4"/>
        <v>3740</v>
      </c>
      <c r="D32" s="35">
        <f t="shared" si="4"/>
        <v>2000</v>
      </c>
      <c r="E32" s="35">
        <f t="shared" si="4"/>
        <v>1000</v>
      </c>
      <c r="F32" s="35">
        <f t="shared" si="4"/>
        <v>1000</v>
      </c>
      <c r="G32" s="35">
        <f t="shared" si="4"/>
        <v>1000</v>
      </c>
    </row>
    <row r="34" spans="1:10" x14ac:dyDescent="0.4">
      <c r="A34" s="35" t="s">
        <v>74</v>
      </c>
      <c r="B34" s="35">
        <f>B4+B30</f>
        <v>4260</v>
      </c>
      <c r="C34" s="35">
        <f>B37+C30</f>
        <v>5000</v>
      </c>
      <c r="D34" s="35">
        <f>C37+D30</f>
        <v>2000</v>
      </c>
      <c r="E34" s="35">
        <f>D37+E30</f>
        <v>1000</v>
      </c>
      <c r="F34" s="35">
        <f>E37+F30</f>
        <v>1000</v>
      </c>
      <c r="G34" s="35">
        <f>F37+G30</f>
        <v>1000</v>
      </c>
    </row>
    <row r="35" spans="1:10" ht="12.6" thickBot="1" x14ac:dyDescent="0.45">
      <c r="B35" s="38" t="s">
        <v>44</v>
      </c>
      <c r="C35" s="38" t="s">
        <v>44</v>
      </c>
      <c r="D35" s="38" t="s">
        <v>44</v>
      </c>
      <c r="E35" s="38" t="s">
        <v>44</v>
      </c>
      <c r="F35" s="38" t="s">
        <v>44</v>
      </c>
      <c r="G35" s="38" t="s">
        <v>111</v>
      </c>
    </row>
    <row r="36" spans="1:10" ht="12.6" thickBot="1" x14ac:dyDescent="0.45">
      <c r="A36" s="35" t="s">
        <v>73</v>
      </c>
      <c r="B36" s="43">
        <v>3000</v>
      </c>
      <c r="C36" s="42">
        <v>5000</v>
      </c>
      <c r="D36" s="42">
        <v>2000</v>
      </c>
      <c r="E36" s="42">
        <v>1000</v>
      </c>
      <c r="F36" s="42">
        <v>1000</v>
      </c>
      <c r="G36" s="41">
        <v>1000</v>
      </c>
    </row>
    <row r="37" spans="1:10" x14ac:dyDescent="0.4">
      <c r="A37" s="35" t="s">
        <v>72</v>
      </c>
      <c r="B37" s="35">
        <f t="shared" ref="B37:G37" si="5">B34-B36</f>
        <v>1260</v>
      </c>
      <c r="C37" s="40">
        <f t="shared" si="5"/>
        <v>0</v>
      </c>
      <c r="D37" s="40">
        <f t="shared" si="5"/>
        <v>0</v>
      </c>
      <c r="E37" s="40">
        <f t="shared" si="5"/>
        <v>0</v>
      </c>
      <c r="F37" s="35">
        <f t="shared" si="5"/>
        <v>0</v>
      </c>
      <c r="G37" s="40">
        <f t="shared" si="5"/>
        <v>0</v>
      </c>
    </row>
    <row r="39" spans="1:10" x14ac:dyDescent="0.4">
      <c r="A39" s="39" t="s">
        <v>71</v>
      </c>
      <c r="B39" s="38" t="s">
        <v>70</v>
      </c>
      <c r="C39" s="38" t="s">
        <v>69</v>
      </c>
      <c r="D39" s="38" t="s">
        <v>68</v>
      </c>
      <c r="E39" s="38" t="s">
        <v>67</v>
      </c>
      <c r="F39" s="38" t="s">
        <v>109</v>
      </c>
      <c r="G39" s="38" t="s">
        <v>110</v>
      </c>
      <c r="H39" s="38" t="s">
        <v>60</v>
      </c>
    </row>
    <row r="40" spans="1:10" x14ac:dyDescent="0.4">
      <c r="A40" s="35" t="s">
        <v>66</v>
      </c>
      <c r="B40" s="37">
        <f t="shared" ref="B40:G40" si="6">$B$8*B18</f>
        <v>0</v>
      </c>
      <c r="C40" s="37">
        <f t="shared" si="6"/>
        <v>0</v>
      </c>
      <c r="D40" s="37">
        <f t="shared" si="6"/>
        <v>0</v>
      </c>
      <c r="E40" s="37">
        <f t="shared" si="6"/>
        <v>0</v>
      </c>
      <c r="F40" s="37">
        <f t="shared" si="6"/>
        <v>0</v>
      </c>
      <c r="G40" s="37">
        <f t="shared" si="6"/>
        <v>0</v>
      </c>
      <c r="H40" s="37">
        <f>SUM(B40:G40)</f>
        <v>0</v>
      </c>
    </row>
    <row r="41" spans="1:10" x14ac:dyDescent="0.4">
      <c r="A41" s="35" t="s">
        <v>65</v>
      </c>
      <c r="B41" s="37">
        <f t="shared" ref="B41:G41" si="7">$B$9*B19</f>
        <v>12000</v>
      </c>
      <c r="C41" s="37">
        <f t="shared" si="7"/>
        <v>2000</v>
      </c>
      <c r="D41" s="37">
        <f t="shared" si="7"/>
        <v>86000</v>
      </c>
      <c r="E41" s="37">
        <f t="shared" si="7"/>
        <v>50000</v>
      </c>
      <c r="F41" s="37">
        <f t="shared" si="7"/>
        <v>0</v>
      </c>
      <c r="G41" s="37">
        <f t="shared" si="7"/>
        <v>0</v>
      </c>
      <c r="H41" s="37">
        <f>SUM(B41:G41)</f>
        <v>150000</v>
      </c>
    </row>
    <row r="42" spans="1:10" x14ac:dyDescent="0.4">
      <c r="A42" s="35" t="s">
        <v>64</v>
      </c>
      <c r="B42" s="37">
        <f t="shared" ref="B42:G42" si="8">$B$10*B20</f>
        <v>141000</v>
      </c>
      <c r="C42" s="37">
        <f t="shared" si="8"/>
        <v>139500</v>
      </c>
      <c r="D42" s="37">
        <f t="shared" si="8"/>
        <v>75000</v>
      </c>
      <c r="E42" s="37">
        <f t="shared" si="8"/>
        <v>37500</v>
      </c>
      <c r="F42" s="37">
        <f t="shared" si="8"/>
        <v>37500</v>
      </c>
      <c r="G42" s="37">
        <f t="shared" si="8"/>
        <v>37500</v>
      </c>
      <c r="H42" s="37">
        <f t="shared" ref="H42:H45" si="9">SUM(B42:G42)</f>
        <v>468000</v>
      </c>
    </row>
    <row r="43" spans="1:10" x14ac:dyDescent="0.4">
      <c r="A43" s="35" t="s">
        <v>63</v>
      </c>
      <c r="B43" s="37">
        <f t="shared" ref="B43:G43" si="10">$B$11*B23</f>
        <v>0</v>
      </c>
      <c r="C43" s="37">
        <f t="shared" si="10"/>
        <v>1039.9999999999961</v>
      </c>
      <c r="D43" s="37">
        <f t="shared" si="10"/>
        <v>0</v>
      </c>
      <c r="E43" s="37">
        <f t="shared" si="10"/>
        <v>0</v>
      </c>
      <c r="F43" s="37">
        <f t="shared" si="10"/>
        <v>0</v>
      </c>
      <c r="G43" s="37">
        <f t="shared" si="10"/>
        <v>0</v>
      </c>
      <c r="H43" s="37">
        <f t="shared" si="9"/>
        <v>1039.9999999999961</v>
      </c>
    </row>
    <row r="44" spans="1:10" x14ac:dyDescent="0.4">
      <c r="A44" s="35" t="s">
        <v>62</v>
      </c>
      <c r="B44" s="37">
        <f t="shared" ref="B44:G44" si="11">$B$13*B30</f>
        <v>56400</v>
      </c>
      <c r="C44" s="37">
        <f t="shared" si="11"/>
        <v>56100</v>
      </c>
      <c r="D44" s="37">
        <f t="shared" si="11"/>
        <v>30000</v>
      </c>
      <c r="E44" s="37">
        <f t="shared" si="11"/>
        <v>15000</v>
      </c>
      <c r="F44" s="37">
        <f t="shared" si="11"/>
        <v>15000</v>
      </c>
      <c r="G44" s="37">
        <f t="shared" si="11"/>
        <v>15000</v>
      </c>
      <c r="H44" s="37">
        <f t="shared" si="9"/>
        <v>187500</v>
      </c>
    </row>
    <row r="45" spans="1:10" ht="12.6" thickBot="1" x14ac:dyDescent="0.45">
      <c r="A45" s="35" t="s">
        <v>61</v>
      </c>
      <c r="B45" s="37">
        <f t="shared" ref="B45:G45" si="12">$B$14*B37</f>
        <v>3780</v>
      </c>
      <c r="C45" s="37">
        <f t="shared" si="12"/>
        <v>0</v>
      </c>
      <c r="D45" s="37">
        <f t="shared" si="12"/>
        <v>0</v>
      </c>
      <c r="E45" s="37">
        <f t="shared" si="12"/>
        <v>0</v>
      </c>
      <c r="F45" s="37">
        <f t="shared" si="12"/>
        <v>0</v>
      </c>
      <c r="G45" s="37">
        <f t="shared" si="12"/>
        <v>0</v>
      </c>
      <c r="H45" s="37">
        <f t="shared" si="9"/>
        <v>3780</v>
      </c>
    </row>
    <row r="46" spans="1:10" ht="12.9" thickTop="1" thickBot="1" x14ac:dyDescent="0.45">
      <c r="A46" s="35" t="s">
        <v>60</v>
      </c>
      <c r="B46" s="37">
        <f t="shared" ref="B46:G46" si="13">SUM(B40:B45)</f>
        <v>213180</v>
      </c>
      <c r="C46" s="37">
        <f t="shared" si="13"/>
        <v>198640</v>
      </c>
      <c r="D46" s="37">
        <f t="shared" si="13"/>
        <v>191000</v>
      </c>
      <c r="E46" s="37">
        <f t="shared" si="13"/>
        <v>102500</v>
      </c>
      <c r="F46" s="37">
        <f t="shared" si="13"/>
        <v>52500</v>
      </c>
      <c r="G46" s="37">
        <f t="shared" si="13"/>
        <v>52500</v>
      </c>
      <c r="H46" s="36">
        <f>SUM(B46:G46)</f>
        <v>810320</v>
      </c>
      <c r="J46" s="57" t="s">
        <v>42</v>
      </c>
    </row>
    <row r="47" spans="1:10" ht="12.6" thickTop="1" x14ac:dyDescent="0.4"/>
  </sheetData>
  <printOptions headings="1" gridLines="1" gridLinesSet="0"/>
  <pageMargins left="0.75" right="0.75" top="1" bottom="1" header="0.5" footer="0.5"/>
  <pageSetup orientation="portrait" horizontalDpi="4294967292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2047-227D-4701-8AC6-7CF92F6DCF24}">
  <dimension ref="A1:B18"/>
  <sheetViews>
    <sheetView workbookViewId="0"/>
  </sheetViews>
  <sheetFormatPr defaultRowHeight="12.3" x14ac:dyDescent="0.4"/>
  <sheetData>
    <row r="1" spans="1:2" x14ac:dyDescent="0.4">
      <c r="B1">
        <v>1</v>
      </c>
    </row>
    <row r="2" spans="1:2" x14ac:dyDescent="0.4">
      <c r="B2" t="s">
        <v>122</v>
      </c>
    </row>
    <row r="3" spans="1:2" x14ac:dyDescent="0.4">
      <c r="B3">
        <v>1</v>
      </c>
    </row>
    <row r="4" spans="1:2" x14ac:dyDescent="0.4">
      <c r="B4">
        <v>0</v>
      </c>
    </row>
    <row r="5" spans="1:2" x14ac:dyDescent="0.4">
      <c r="B5">
        <v>5000</v>
      </c>
    </row>
    <row r="6" spans="1:2" x14ac:dyDescent="0.4">
      <c r="B6">
        <v>1000</v>
      </c>
    </row>
    <row r="8" spans="1:2" x14ac:dyDescent="0.4">
      <c r="A8" s="58"/>
      <c r="B8" s="58" t="s">
        <v>123</v>
      </c>
    </row>
    <row r="9" spans="1:2" x14ac:dyDescent="0.4">
      <c r="B9" t="s">
        <v>124</v>
      </c>
    </row>
    <row r="10" spans="1:2" x14ac:dyDescent="0.4">
      <c r="B10">
        <v>1</v>
      </c>
    </row>
    <row r="11" spans="1:2" x14ac:dyDescent="0.4">
      <c r="B11">
        <v>0</v>
      </c>
    </row>
    <row r="12" spans="1:2" x14ac:dyDescent="0.4">
      <c r="B12">
        <v>5000</v>
      </c>
    </row>
    <row r="13" spans="1:2" x14ac:dyDescent="0.4">
      <c r="B13">
        <v>1000</v>
      </c>
    </row>
    <row r="15" spans="1:2" x14ac:dyDescent="0.4">
      <c r="B15" s="58" t="s">
        <v>123</v>
      </c>
    </row>
    <row r="16" spans="1:2" x14ac:dyDescent="0.4">
      <c r="B16" t="s">
        <v>158</v>
      </c>
    </row>
    <row r="17" spans="2:2" x14ac:dyDescent="0.4">
      <c r="B17" t="s">
        <v>125</v>
      </c>
    </row>
    <row r="18" spans="2:2" x14ac:dyDescent="0.4">
      <c r="B18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0AE4-4167-4922-A19D-D53F161A734F}">
  <dimension ref="A1:AZ202"/>
  <sheetViews>
    <sheetView topLeftCell="A28" zoomScale="70" zoomScaleNormal="70" workbookViewId="0">
      <selection activeCell="N51" sqref="N51"/>
    </sheetView>
  </sheetViews>
  <sheetFormatPr defaultRowHeight="12.3" x14ac:dyDescent="0.4"/>
  <cols>
    <col min="1" max="1" width="25.38671875" bestFit="1" customWidth="1"/>
    <col min="2" max="2" width="10.21875" customWidth="1"/>
    <col min="3" max="3" width="11.27734375" customWidth="1"/>
    <col min="4" max="6" width="12" bestFit="1" customWidth="1"/>
    <col min="7" max="7" width="11.109375" customWidth="1"/>
  </cols>
  <sheetData>
    <row r="1" spans="1:52" x14ac:dyDescent="0.4">
      <c r="A1" s="1" t="s">
        <v>151</v>
      </c>
      <c r="K1" s="61" t="str">
        <f>CONCATENATE("Sensitivity of ",$K$4," to ","Month 6 Forecasted Demand")</f>
        <v>Sensitivity of Workers_fired_2 to Month 6 Forecasted Demand</v>
      </c>
      <c r="O1" s="61" t="str">
        <f>CONCATENATE("Sensitivity of ",$O$4," to ","Month 5 Forecasted Demand")</f>
        <v>Sensitivity of Workers_fired_2 to Month 5 Forecasted Demand</v>
      </c>
    </row>
    <row r="2" spans="1:52" x14ac:dyDescent="0.4">
      <c r="K2" t="s">
        <v>153</v>
      </c>
      <c r="O2" t="s">
        <v>156</v>
      </c>
      <c r="AZ2" t="s">
        <v>127</v>
      </c>
    </row>
    <row r="3" spans="1:52" x14ac:dyDescent="0.4">
      <c r="A3" t="s">
        <v>152</v>
      </c>
      <c r="K3" t="s">
        <v>154</v>
      </c>
      <c r="L3" t="s">
        <v>155</v>
      </c>
      <c r="O3" t="s">
        <v>154</v>
      </c>
      <c r="P3" t="s">
        <v>157</v>
      </c>
      <c r="AZ3" t="s">
        <v>128</v>
      </c>
    </row>
    <row r="4" spans="1:52" ht="76.2" x14ac:dyDescent="0.4">
      <c r="A4" s="2" t="s">
        <v>127</v>
      </c>
      <c r="B4">
        <v>0</v>
      </c>
      <c r="C4">
        <v>1000</v>
      </c>
      <c r="D4">
        <v>2000</v>
      </c>
      <c r="E4">
        <v>3000</v>
      </c>
      <c r="F4">
        <v>4000</v>
      </c>
      <c r="G4">
        <v>5000</v>
      </c>
      <c r="J4" s="61">
        <f>MATCH($K$4,OutputAddresses,0)</f>
        <v>8</v>
      </c>
      <c r="K4" s="60" t="s">
        <v>134</v>
      </c>
      <c r="L4" s="59">
        <v>0</v>
      </c>
      <c r="M4" s="61">
        <f>MATCH($L$4,InputValues1,0)</f>
        <v>1</v>
      </c>
      <c r="N4" s="61">
        <f>MATCH($O$4,OutputAddresses,0)</f>
        <v>8</v>
      </c>
      <c r="O4" s="60" t="s">
        <v>134</v>
      </c>
      <c r="P4" s="59">
        <v>0</v>
      </c>
      <c r="Q4" s="61">
        <f>MATCH($P$4,InputValues2,0)</f>
        <v>1</v>
      </c>
      <c r="AZ4" t="s">
        <v>129</v>
      </c>
    </row>
    <row r="5" spans="1:52" x14ac:dyDescent="0.4">
      <c r="A5">
        <v>0</v>
      </c>
      <c r="B5" s="62">
        <v>0</v>
      </c>
      <c r="C5" s="65">
        <v>0</v>
      </c>
      <c r="D5" s="65">
        <v>0</v>
      </c>
      <c r="E5" s="65">
        <v>0</v>
      </c>
      <c r="F5" s="65">
        <v>0</v>
      </c>
      <c r="G5" s="67">
        <v>0</v>
      </c>
      <c r="J5" s="61" t="str">
        <f>"OutputValues_"&amp;$J$4</f>
        <v>OutputValues_8</v>
      </c>
      <c r="K5">
        <f ca="1">INDEX(INDIRECT($J$5),$M$4,1)</f>
        <v>1</v>
      </c>
      <c r="N5" s="61" t="str">
        <f>"OutputValues_"&amp;$N$4</f>
        <v>OutputValues_8</v>
      </c>
      <c r="O5">
        <f ca="1">INDEX(INDIRECT($N$5),1,$Q$4)</f>
        <v>1</v>
      </c>
      <c r="AZ5" t="s">
        <v>130</v>
      </c>
    </row>
    <row r="6" spans="1:52" x14ac:dyDescent="0.4">
      <c r="A6">
        <v>1000</v>
      </c>
      <c r="B6" s="63">
        <v>0</v>
      </c>
      <c r="C6">
        <v>0</v>
      </c>
      <c r="D6">
        <v>0</v>
      </c>
      <c r="E6">
        <v>0</v>
      </c>
      <c r="F6">
        <v>0</v>
      </c>
      <c r="G6" s="68">
        <v>0</v>
      </c>
      <c r="K6">
        <f ca="1">INDEX(INDIRECT($J$5),$M$4,2)</f>
        <v>1</v>
      </c>
      <c r="O6">
        <f ca="1">INDEX(INDIRECT($N$5),2,$Q$4)</f>
        <v>1</v>
      </c>
      <c r="AZ6" t="s">
        <v>131</v>
      </c>
    </row>
    <row r="7" spans="1:52" x14ac:dyDescent="0.4">
      <c r="A7">
        <v>2000</v>
      </c>
      <c r="B7" s="63">
        <v>0</v>
      </c>
      <c r="C7">
        <v>0</v>
      </c>
      <c r="D7">
        <v>0</v>
      </c>
      <c r="E7">
        <v>0</v>
      </c>
      <c r="F7">
        <v>0</v>
      </c>
      <c r="G7" s="68">
        <v>0</v>
      </c>
      <c r="K7">
        <f ca="1">INDEX(INDIRECT($J$5),$M$4,3)</f>
        <v>1</v>
      </c>
      <c r="O7">
        <f ca="1">INDEX(INDIRECT($N$5),3,$Q$4)</f>
        <v>1</v>
      </c>
      <c r="AZ7" t="s">
        <v>132</v>
      </c>
    </row>
    <row r="8" spans="1:52" x14ac:dyDescent="0.4">
      <c r="A8">
        <v>3000</v>
      </c>
      <c r="B8" s="63">
        <v>0</v>
      </c>
      <c r="C8">
        <v>0</v>
      </c>
      <c r="D8">
        <v>0</v>
      </c>
      <c r="E8">
        <v>0</v>
      </c>
      <c r="F8">
        <v>0</v>
      </c>
      <c r="G8" s="68">
        <v>0</v>
      </c>
      <c r="K8">
        <f ca="1">INDEX(INDIRECT($J$5),$M$4,4)</f>
        <v>0</v>
      </c>
      <c r="O8">
        <f ca="1">INDEX(INDIRECT($N$5),4,$Q$4)</f>
        <v>1</v>
      </c>
      <c r="AZ8" t="s">
        <v>133</v>
      </c>
    </row>
    <row r="9" spans="1:52" x14ac:dyDescent="0.4">
      <c r="A9">
        <v>4000</v>
      </c>
      <c r="B9" s="63">
        <v>0</v>
      </c>
      <c r="C9">
        <v>0</v>
      </c>
      <c r="D9">
        <v>0</v>
      </c>
      <c r="E9">
        <v>0</v>
      </c>
      <c r="F9">
        <v>0</v>
      </c>
      <c r="G9" s="68">
        <v>0</v>
      </c>
      <c r="K9">
        <f ca="1">INDEX(INDIRECT($J$5),$M$4,5)</f>
        <v>1</v>
      </c>
      <c r="O9">
        <f ca="1">INDEX(INDIRECT($N$5),5,$Q$4)</f>
        <v>0</v>
      </c>
      <c r="AZ9" t="s">
        <v>134</v>
      </c>
    </row>
    <row r="10" spans="1:52" x14ac:dyDescent="0.4">
      <c r="A10">
        <v>5000</v>
      </c>
      <c r="B10" s="64">
        <v>0</v>
      </c>
      <c r="C10" s="66">
        <v>0</v>
      </c>
      <c r="D10" s="66">
        <v>0</v>
      </c>
      <c r="E10" s="66">
        <v>0</v>
      </c>
      <c r="F10" s="66">
        <v>0</v>
      </c>
      <c r="G10" s="69">
        <v>0</v>
      </c>
      <c r="K10">
        <f ca="1">INDEX(INDIRECT($J$5),$M$4,6)</f>
        <v>1</v>
      </c>
      <c r="O10">
        <f ca="1">INDEX(INDIRECT($N$5),6,$Q$4)</f>
        <v>1</v>
      </c>
      <c r="AZ10" t="s">
        <v>135</v>
      </c>
    </row>
    <row r="11" spans="1:52" x14ac:dyDescent="0.4">
      <c r="AZ11" t="s">
        <v>136</v>
      </c>
    </row>
    <row r="12" spans="1:52" x14ac:dyDescent="0.4">
      <c r="A12" s="2" t="s">
        <v>128</v>
      </c>
      <c r="B12">
        <v>0</v>
      </c>
      <c r="C12">
        <v>1000</v>
      </c>
      <c r="D12">
        <v>2000</v>
      </c>
      <c r="E12">
        <v>3000</v>
      </c>
      <c r="F12">
        <v>4000</v>
      </c>
      <c r="G12">
        <v>5000</v>
      </c>
      <c r="AZ12" t="s">
        <v>137</v>
      </c>
    </row>
    <row r="13" spans="1:52" x14ac:dyDescent="0.4">
      <c r="A13">
        <v>0</v>
      </c>
      <c r="B13" s="62">
        <v>0</v>
      </c>
      <c r="C13" s="65">
        <v>0</v>
      </c>
      <c r="D13" s="65">
        <v>0</v>
      </c>
      <c r="E13" s="65">
        <v>0</v>
      </c>
      <c r="F13" s="65">
        <v>0</v>
      </c>
      <c r="G13" s="67">
        <v>0</v>
      </c>
      <c r="AZ13" t="s">
        <v>138</v>
      </c>
    </row>
    <row r="14" spans="1:52" x14ac:dyDescent="0.4">
      <c r="A14">
        <v>1000</v>
      </c>
      <c r="B14" s="63">
        <v>0</v>
      </c>
      <c r="C14">
        <v>0</v>
      </c>
      <c r="D14">
        <v>0</v>
      </c>
      <c r="E14">
        <v>0</v>
      </c>
      <c r="F14">
        <v>0</v>
      </c>
      <c r="G14" s="68">
        <v>0</v>
      </c>
      <c r="AZ14" t="s">
        <v>139</v>
      </c>
    </row>
    <row r="15" spans="1:52" x14ac:dyDescent="0.4">
      <c r="A15">
        <v>2000</v>
      </c>
      <c r="B15" s="63">
        <v>0</v>
      </c>
      <c r="C15">
        <v>0</v>
      </c>
      <c r="D15">
        <v>0</v>
      </c>
      <c r="E15">
        <v>0</v>
      </c>
      <c r="F15">
        <v>0</v>
      </c>
      <c r="G15" s="68">
        <v>0</v>
      </c>
      <c r="AZ15" t="s">
        <v>140</v>
      </c>
    </row>
    <row r="16" spans="1:52" x14ac:dyDescent="0.4">
      <c r="A16">
        <v>3000</v>
      </c>
      <c r="B16" s="63">
        <v>0</v>
      </c>
      <c r="C16">
        <v>0</v>
      </c>
      <c r="D16">
        <v>0</v>
      </c>
      <c r="E16">
        <v>0</v>
      </c>
      <c r="F16">
        <v>0</v>
      </c>
      <c r="G16" s="68">
        <v>0</v>
      </c>
      <c r="AZ16" t="s">
        <v>141</v>
      </c>
    </row>
    <row r="17" spans="1:52" x14ac:dyDescent="0.4">
      <c r="A17">
        <v>4000</v>
      </c>
      <c r="B17" s="63">
        <v>0</v>
      </c>
      <c r="C17">
        <v>0</v>
      </c>
      <c r="D17">
        <v>0</v>
      </c>
      <c r="E17">
        <v>0</v>
      </c>
      <c r="F17">
        <v>0</v>
      </c>
      <c r="G17" s="68">
        <v>0</v>
      </c>
      <c r="AZ17" t="s">
        <v>142</v>
      </c>
    </row>
    <row r="18" spans="1:52" x14ac:dyDescent="0.4">
      <c r="A18">
        <v>5000</v>
      </c>
      <c r="B18" s="64">
        <v>0</v>
      </c>
      <c r="C18" s="66">
        <v>0</v>
      </c>
      <c r="D18" s="66">
        <v>0</v>
      </c>
      <c r="E18" s="66">
        <v>0</v>
      </c>
      <c r="F18" s="66">
        <v>0</v>
      </c>
      <c r="G18" s="69">
        <v>0</v>
      </c>
      <c r="AZ18" t="s">
        <v>143</v>
      </c>
    </row>
    <row r="19" spans="1:52" x14ac:dyDescent="0.4">
      <c r="AZ19" t="s">
        <v>144</v>
      </c>
    </row>
    <row r="20" spans="1:52" x14ac:dyDescent="0.4">
      <c r="A20" s="2" t="s">
        <v>129</v>
      </c>
      <c r="B20">
        <v>0</v>
      </c>
      <c r="C20">
        <v>1000</v>
      </c>
      <c r="D20">
        <v>2000</v>
      </c>
      <c r="E20">
        <v>3000</v>
      </c>
      <c r="F20">
        <v>4000</v>
      </c>
      <c r="G20">
        <v>5000</v>
      </c>
      <c r="AZ20" t="s">
        <v>145</v>
      </c>
    </row>
    <row r="21" spans="1:52" x14ac:dyDescent="0.4">
      <c r="A21">
        <v>0</v>
      </c>
      <c r="B21" s="62">
        <v>0</v>
      </c>
      <c r="C21" s="65">
        <v>0</v>
      </c>
      <c r="D21" s="65">
        <v>0</v>
      </c>
      <c r="E21" s="65">
        <v>0</v>
      </c>
      <c r="F21" s="65">
        <v>0</v>
      </c>
      <c r="G21" s="67">
        <v>0</v>
      </c>
      <c r="AZ21" t="s">
        <v>146</v>
      </c>
    </row>
    <row r="22" spans="1:52" x14ac:dyDescent="0.4">
      <c r="A22">
        <v>1000</v>
      </c>
      <c r="B22" s="63">
        <v>0</v>
      </c>
      <c r="C22">
        <v>0</v>
      </c>
      <c r="D22">
        <v>0</v>
      </c>
      <c r="E22">
        <v>0</v>
      </c>
      <c r="F22">
        <v>0</v>
      </c>
      <c r="G22" s="68">
        <v>0</v>
      </c>
      <c r="AZ22" t="s">
        <v>147</v>
      </c>
    </row>
    <row r="23" spans="1:52" x14ac:dyDescent="0.4">
      <c r="A23">
        <v>2000</v>
      </c>
      <c r="B23" s="63">
        <v>0</v>
      </c>
      <c r="C23">
        <v>0</v>
      </c>
      <c r="D23">
        <v>0</v>
      </c>
      <c r="E23">
        <v>0</v>
      </c>
      <c r="F23">
        <v>0</v>
      </c>
      <c r="G23" s="68">
        <v>0</v>
      </c>
      <c r="AZ23" t="s">
        <v>148</v>
      </c>
    </row>
    <row r="24" spans="1:52" x14ac:dyDescent="0.4">
      <c r="A24">
        <v>3000</v>
      </c>
      <c r="B24" s="63">
        <v>0</v>
      </c>
      <c r="C24">
        <v>0</v>
      </c>
      <c r="D24">
        <v>0</v>
      </c>
      <c r="E24">
        <v>0</v>
      </c>
      <c r="F24">
        <v>0</v>
      </c>
      <c r="G24" s="68">
        <v>0</v>
      </c>
      <c r="AZ24" t="s">
        <v>149</v>
      </c>
    </row>
    <row r="25" spans="1:52" x14ac:dyDescent="0.4">
      <c r="A25">
        <v>4000</v>
      </c>
      <c r="B25" s="63">
        <v>0</v>
      </c>
      <c r="C25">
        <v>0</v>
      </c>
      <c r="D25">
        <v>0</v>
      </c>
      <c r="E25">
        <v>0</v>
      </c>
      <c r="F25">
        <v>0</v>
      </c>
      <c r="G25" s="68">
        <v>0</v>
      </c>
      <c r="AZ25" t="s">
        <v>150</v>
      </c>
    </row>
    <row r="26" spans="1:52" x14ac:dyDescent="0.4">
      <c r="A26">
        <v>5000</v>
      </c>
      <c r="B26" s="64">
        <v>0</v>
      </c>
      <c r="C26" s="66">
        <v>0</v>
      </c>
      <c r="D26" s="66">
        <v>0</v>
      </c>
      <c r="E26" s="66">
        <v>0</v>
      </c>
      <c r="F26" s="66">
        <v>0</v>
      </c>
      <c r="G26" s="69">
        <v>0</v>
      </c>
      <c r="AZ26" t="s">
        <v>49</v>
      </c>
    </row>
    <row r="28" spans="1:52" x14ac:dyDescent="0.4">
      <c r="A28" s="2" t="s">
        <v>130</v>
      </c>
      <c r="B28">
        <v>0</v>
      </c>
      <c r="C28">
        <v>1000</v>
      </c>
      <c r="D28">
        <v>2000</v>
      </c>
      <c r="E28">
        <v>3000</v>
      </c>
      <c r="F28">
        <v>4000</v>
      </c>
      <c r="G28">
        <v>5000</v>
      </c>
    </row>
    <row r="29" spans="1:52" x14ac:dyDescent="0.4">
      <c r="A29">
        <v>0</v>
      </c>
      <c r="B29" s="62">
        <v>0</v>
      </c>
      <c r="C29" s="65">
        <v>0</v>
      </c>
      <c r="D29" s="65">
        <v>0</v>
      </c>
      <c r="E29" s="65">
        <v>0</v>
      </c>
      <c r="F29" s="65">
        <v>0</v>
      </c>
      <c r="G29" s="67">
        <v>0</v>
      </c>
    </row>
    <row r="30" spans="1:52" x14ac:dyDescent="0.4">
      <c r="A30">
        <v>1000</v>
      </c>
      <c r="B30" s="63">
        <v>0</v>
      </c>
      <c r="C30">
        <v>0</v>
      </c>
      <c r="D30">
        <v>0</v>
      </c>
      <c r="E30">
        <v>0</v>
      </c>
      <c r="F30">
        <v>0</v>
      </c>
      <c r="G30" s="68">
        <v>0</v>
      </c>
    </row>
    <row r="31" spans="1:52" x14ac:dyDescent="0.4">
      <c r="A31">
        <v>2000</v>
      </c>
      <c r="B31" s="63">
        <v>0</v>
      </c>
      <c r="C31">
        <v>0</v>
      </c>
      <c r="D31">
        <v>0</v>
      </c>
      <c r="E31">
        <v>0</v>
      </c>
      <c r="F31">
        <v>0</v>
      </c>
      <c r="G31" s="68">
        <v>0</v>
      </c>
    </row>
    <row r="32" spans="1:52" x14ac:dyDescent="0.4">
      <c r="A32">
        <v>3000</v>
      </c>
      <c r="B32" s="63">
        <v>0</v>
      </c>
      <c r="C32">
        <v>0</v>
      </c>
      <c r="D32">
        <v>0</v>
      </c>
      <c r="E32">
        <v>0</v>
      </c>
      <c r="F32">
        <v>0</v>
      </c>
      <c r="G32" s="68">
        <v>0</v>
      </c>
    </row>
    <row r="33" spans="1:18" x14ac:dyDescent="0.4">
      <c r="A33">
        <v>4000</v>
      </c>
      <c r="B33" s="63">
        <v>0</v>
      </c>
      <c r="C33">
        <v>0</v>
      </c>
      <c r="D33">
        <v>0</v>
      </c>
      <c r="E33">
        <v>0</v>
      </c>
      <c r="F33">
        <v>0</v>
      </c>
      <c r="G33" s="68">
        <v>0</v>
      </c>
    </row>
    <row r="34" spans="1:18" x14ac:dyDescent="0.4">
      <c r="A34">
        <v>5000</v>
      </c>
      <c r="B34" s="64">
        <v>0</v>
      </c>
      <c r="C34" s="66">
        <v>0</v>
      </c>
      <c r="D34" s="66">
        <v>0</v>
      </c>
      <c r="E34" s="66">
        <v>0</v>
      </c>
      <c r="F34" s="66">
        <v>0</v>
      </c>
      <c r="G34" s="69">
        <v>0</v>
      </c>
    </row>
    <row r="35" spans="1:18" x14ac:dyDescent="0.4">
      <c r="J35" s="1" t="s">
        <v>159</v>
      </c>
    </row>
    <row r="36" spans="1:18" x14ac:dyDescent="0.4">
      <c r="A36" s="2" t="s">
        <v>131</v>
      </c>
      <c r="B36">
        <v>0</v>
      </c>
      <c r="C36">
        <v>1000</v>
      </c>
      <c r="D36">
        <v>2000</v>
      </c>
      <c r="E36">
        <v>3000</v>
      </c>
      <c r="F36">
        <v>4000</v>
      </c>
      <c r="G36">
        <v>5000</v>
      </c>
      <c r="M36" s="9" t="s">
        <v>70</v>
      </c>
      <c r="N36" s="9" t="s">
        <v>69</v>
      </c>
      <c r="O36" s="9" t="s">
        <v>68</v>
      </c>
      <c r="P36" s="9" t="s">
        <v>67</v>
      </c>
    </row>
    <row r="37" spans="1:18" x14ac:dyDescent="0.4">
      <c r="A37">
        <v>0</v>
      </c>
      <c r="B37" s="62">
        <v>0</v>
      </c>
      <c r="C37" s="65">
        <v>0</v>
      </c>
      <c r="D37" s="65">
        <v>0</v>
      </c>
      <c r="E37" s="65">
        <v>0</v>
      </c>
      <c r="F37" s="65">
        <v>0</v>
      </c>
      <c r="G37" s="67">
        <v>0</v>
      </c>
      <c r="J37" s="9" t="s">
        <v>90</v>
      </c>
      <c r="M37">
        <v>0</v>
      </c>
      <c r="N37">
        <v>0</v>
      </c>
      <c r="O37">
        <v>0</v>
      </c>
      <c r="P37">
        <v>0</v>
      </c>
      <c r="R37" s="9"/>
    </row>
    <row r="38" spans="1:18" x14ac:dyDescent="0.4">
      <c r="A38">
        <v>1000</v>
      </c>
      <c r="B38" s="63">
        <v>0</v>
      </c>
      <c r="C38">
        <v>0</v>
      </c>
      <c r="D38">
        <v>0</v>
      </c>
      <c r="E38">
        <v>0</v>
      </c>
      <c r="F38">
        <v>0</v>
      </c>
      <c r="G38" s="68">
        <v>0</v>
      </c>
      <c r="J38" s="9" t="s">
        <v>92</v>
      </c>
      <c r="M38">
        <v>6</v>
      </c>
      <c r="N38">
        <v>1</v>
      </c>
      <c r="O38">
        <v>43</v>
      </c>
      <c r="P38">
        <v>0</v>
      </c>
    </row>
    <row r="39" spans="1:18" x14ac:dyDescent="0.4">
      <c r="A39">
        <v>2000</v>
      </c>
      <c r="B39" s="63">
        <v>0</v>
      </c>
      <c r="C39">
        <v>0</v>
      </c>
      <c r="D39">
        <v>0</v>
      </c>
      <c r="E39">
        <v>0</v>
      </c>
      <c r="F39">
        <v>0</v>
      </c>
      <c r="G39" s="68">
        <v>0</v>
      </c>
      <c r="J39" s="9" t="s">
        <v>99</v>
      </c>
      <c r="M39">
        <v>0</v>
      </c>
      <c r="N39">
        <v>80</v>
      </c>
      <c r="O39">
        <v>0</v>
      </c>
      <c r="P39">
        <v>0</v>
      </c>
    </row>
    <row r="40" spans="1:18" x14ac:dyDescent="0.4">
      <c r="A40">
        <v>3000</v>
      </c>
      <c r="B40" s="63">
        <v>0</v>
      </c>
      <c r="C40">
        <v>0</v>
      </c>
      <c r="D40">
        <v>0</v>
      </c>
      <c r="E40">
        <v>0</v>
      </c>
      <c r="F40">
        <v>0</v>
      </c>
      <c r="G40" s="68">
        <v>0</v>
      </c>
      <c r="J40" s="9" t="s">
        <v>95</v>
      </c>
      <c r="M40">
        <v>3760</v>
      </c>
      <c r="N40">
        <v>3740</v>
      </c>
      <c r="O40">
        <v>2000</v>
      </c>
      <c r="P40">
        <v>1000</v>
      </c>
    </row>
    <row r="41" spans="1:18" x14ac:dyDescent="0.4">
      <c r="A41">
        <v>4000</v>
      </c>
      <c r="B41" s="63">
        <v>0</v>
      </c>
      <c r="C41">
        <v>0</v>
      </c>
      <c r="D41">
        <v>0</v>
      </c>
      <c r="E41">
        <v>0</v>
      </c>
      <c r="F41">
        <v>0</v>
      </c>
      <c r="G41" s="68">
        <v>0</v>
      </c>
    </row>
    <row r="42" spans="1:18" x14ac:dyDescent="0.4">
      <c r="A42">
        <v>5000</v>
      </c>
      <c r="B42" s="64">
        <v>0</v>
      </c>
      <c r="C42" s="66">
        <v>0</v>
      </c>
      <c r="D42" s="66">
        <v>0</v>
      </c>
      <c r="E42" s="66">
        <v>0</v>
      </c>
      <c r="F42" s="66">
        <v>0</v>
      </c>
      <c r="G42" s="69">
        <v>0</v>
      </c>
      <c r="J42" s="1" t="s">
        <v>160</v>
      </c>
    </row>
    <row r="43" spans="1:18" x14ac:dyDescent="0.4">
      <c r="M43" s="9" t="s">
        <v>70</v>
      </c>
      <c r="N43" s="9" t="s">
        <v>69</v>
      </c>
      <c r="O43" s="9" t="s">
        <v>68</v>
      </c>
      <c r="P43" s="9" t="s">
        <v>67</v>
      </c>
    </row>
    <row r="44" spans="1:18" x14ac:dyDescent="0.4">
      <c r="A44" s="2" t="s">
        <v>132</v>
      </c>
      <c r="B44">
        <v>0</v>
      </c>
      <c r="C44">
        <v>1000</v>
      </c>
      <c r="D44">
        <v>2000</v>
      </c>
      <c r="E44">
        <v>3000</v>
      </c>
      <c r="F44">
        <v>4000</v>
      </c>
      <c r="G44">
        <v>5000</v>
      </c>
      <c r="J44" s="9" t="s">
        <v>90</v>
      </c>
      <c r="M44" s="9" t="s">
        <v>161</v>
      </c>
      <c r="N44" s="9" t="s">
        <v>161</v>
      </c>
      <c r="O44" s="9" t="s">
        <v>161</v>
      </c>
      <c r="P44" s="9" t="s">
        <v>161</v>
      </c>
    </row>
    <row r="45" spans="1:18" x14ac:dyDescent="0.4">
      <c r="A45">
        <v>0</v>
      </c>
      <c r="B45" s="62">
        <v>0</v>
      </c>
      <c r="C45" s="65">
        <v>0</v>
      </c>
      <c r="D45" s="65">
        <v>0</v>
      </c>
      <c r="E45" s="65">
        <v>0</v>
      </c>
      <c r="F45" s="65">
        <v>0</v>
      </c>
      <c r="G45" s="67">
        <v>0</v>
      </c>
      <c r="J45" s="9" t="s">
        <v>92</v>
      </c>
      <c r="M45" s="9" t="s">
        <v>161</v>
      </c>
      <c r="N45" s="79" t="s">
        <v>162</v>
      </c>
      <c r="O45" s="79" t="s">
        <v>162</v>
      </c>
      <c r="P45" s="79" t="s">
        <v>162</v>
      </c>
    </row>
    <row r="46" spans="1:18" x14ac:dyDescent="0.4">
      <c r="A46">
        <v>1000</v>
      </c>
      <c r="B46" s="63">
        <v>0</v>
      </c>
      <c r="C46">
        <v>0</v>
      </c>
      <c r="D46">
        <v>0</v>
      </c>
      <c r="E46">
        <v>0</v>
      </c>
      <c r="F46">
        <v>0</v>
      </c>
      <c r="G46" s="68">
        <v>0</v>
      </c>
      <c r="J46" s="9" t="s">
        <v>99</v>
      </c>
      <c r="M46" s="9" t="s">
        <v>161</v>
      </c>
      <c r="N46" s="79" t="s">
        <v>162</v>
      </c>
      <c r="O46" s="9" t="s">
        <v>161</v>
      </c>
      <c r="P46" s="9" t="s">
        <v>161</v>
      </c>
    </row>
    <row r="47" spans="1:18" x14ac:dyDescent="0.4">
      <c r="A47">
        <v>2000</v>
      </c>
      <c r="B47" s="63">
        <v>0</v>
      </c>
      <c r="C47">
        <v>0</v>
      </c>
      <c r="D47">
        <v>0</v>
      </c>
      <c r="E47">
        <v>0</v>
      </c>
      <c r="F47">
        <v>0</v>
      </c>
      <c r="G47" s="68">
        <v>0</v>
      </c>
      <c r="J47" s="9" t="s">
        <v>95</v>
      </c>
      <c r="M47" s="9" t="s">
        <v>161</v>
      </c>
      <c r="N47" s="79" t="s">
        <v>162</v>
      </c>
      <c r="O47" s="79" t="s">
        <v>162</v>
      </c>
      <c r="P47" s="79" t="s">
        <v>162</v>
      </c>
    </row>
    <row r="48" spans="1:18" x14ac:dyDescent="0.4">
      <c r="A48">
        <v>3000</v>
      </c>
      <c r="B48" s="63">
        <v>0</v>
      </c>
      <c r="C48">
        <v>0</v>
      </c>
      <c r="D48">
        <v>0</v>
      </c>
      <c r="E48">
        <v>0</v>
      </c>
      <c r="F48">
        <v>0</v>
      </c>
      <c r="G48" s="68">
        <v>0</v>
      </c>
    </row>
    <row r="49" spans="1:7" x14ac:dyDescent="0.4">
      <c r="A49">
        <v>4000</v>
      </c>
      <c r="B49" s="63">
        <v>0</v>
      </c>
      <c r="C49">
        <v>0</v>
      </c>
      <c r="D49">
        <v>0</v>
      </c>
      <c r="E49">
        <v>0</v>
      </c>
      <c r="F49">
        <v>0</v>
      </c>
      <c r="G49" s="68">
        <v>0</v>
      </c>
    </row>
    <row r="50" spans="1:7" x14ac:dyDescent="0.4">
      <c r="A50">
        <v>5000</v>
      </c>
      <c r="B50" s="64">
        <v>0</v>
      </c>
      <c r="C50" s="66">
        <v>0</v>
      </c>
      <c r="D50" s="66">
        <v>0</v>
      </c>
      <c r="E50" s="66">
        <v>0</v>
      </c>
      <c r="F50" s="66">
        <v>0</v>
      </c>
      <c r="G50" s="69">
        <v>0</v>
      </c>
    </row>
    <row r="52" spans="1:7" x14ac:dyDescent="0.4">
      <c r="A52" s="2" t="s">
        <v>133</v>
      </c>
      <c r="B52">
        <v>0</v>
      </c>
      <c r="C52">
        <v>1000</v>
      </c>
      <c r="D52">
        <v>2000</v>
      </c>
      <c r="E52">
        <v>3000</v>
      </c>
      <c r="F52">
        <v>4000</v>
      </c>
      <c r="G52">
        <v>5000</v>
      </c>
    </row>
    <row r="53" spans="1:7" x14ac:dyDescent="0.4">
      <c r="A53">
        <v>0</v>
      </c>
      <c r="B53" s="62">
        <v>6</v>
      </c>
      <c r="C53" s="65">
        <v>6</v>
      </c>
      <c r="D53" s="65">
        <v>6</v>
      </c>
      <c r="E53" s="65">
        <v>6</v>
      </c>
      <c r="F53" s="65">
        <v>6</v>
      </c>
      <c r="G53" s="67">
        <v>6</v>
      </c>
    </row>
    <row r="54" spans="1:7" x14ac:dyDescent="0.4">
      <c r="A54">
        <v>1000</v>
      </c>
      <c r="B54" s="63">
        <v>6</v>
      </c>
      <c r="C54">
        <v>6</v>
      </c>
      <c r="D54">
        <v>6</v>
      </c>
      <c r="E54">
        <v>6</v>
      </c>
      <c r="F54">
        <v>6</v>
      </c>
      <c r="G54" s="68">
        <v>6</v>
      </c>
    </row>
    <row r="55" spans="1:7" x14ac:dyDescent="0.4">
      <c r="A55">
        <v>2000</v>
      </c>
      <c r="B55" s="63">
        <v>6</v>
      </c>
      <c r="C55">
        <v>6</v>
      </c>
      <c r="D55">
        <v>6</v>
      </c>
      <c r="E55">
        <v>6</v>
      </c>
      <c r="F55">
        <v>6</v>
      </c>
      <c r="G55" s="68">
        <v>6</v>
      </c>
    </row>
    <row r="56" spans="1:7" x14ac:dyDescent="0.4">
      <c r="A56">
        <v>3000</v>
      </c>
      <c r="B56" s="63">
        <v>6</v>
      </c>
      <c r="C56">
        <v>6</v>
      </c>
      <c r="D56">
        <v>6</v>
      </c>
      <c r="E56">
        <v>6</v>
      </c>
      <c r="F56">
        <v>6</v>
      </c>
      <c r="G56" s="68">
        <v>6</v>
      </c>
    </row>
    <row r="57" spans="1:7" x14ac:dyDescent="0.4">
      <c r="A57">
        <v>4000</v>
      </c>
      <c r="B57" s="63">
        <v>6</v>
      </c>
      <c r="C57">
        <v>6</v>
      </c>
      <c r="D57">
        <v>6</v>
      </c>
      <c r="E57">
        <v>6</v>
      </c>
      <c r="F57">
        <v>6</v>
      </c>
      <c r="G57" s="68">
        <v>6</v>
      </c>
    </row>
    <row r="58" spans="1:7" x14ac:dyDescent="0.4">
      <c r="A58">
        <v>5000</v>
      </c>
      <c r="B58" s="64">
        <v>6</v>
      </c>
      <c r="C58" s="66">
        <v>6</v>
      </c>
      <c r="D58" s="66">
        <v>6</v>
      </c>
      <c r="E58" s="66">
        <v>6</v>
      </c>
      <c r="F58" s="66">
        <v>6</v>
      </c>
      <c r="G58" s="69">
        <v>6</v>
      </c>
    </row>
    <row r="60" spans="1:7" x14ac:dyDescent="0.4">
      <c r="A60" s="2" t="s">
        <v>134</v>
      </c>
      <c r="B60">
        <v>0</v>
      </c>
      <c r="C60">
        <v>1000</v>
      </c>
      <c r="D60">
        <v>2000</v>
      </c>
      <c r="E60">
        <v>3000</v>
      </c>
      <c r="F60">
        <v>4000</v>
      </c>
      <c r="G60">
        <v>5000</v>
      </c>
    </row>
    <row r="61" spans="1:7" x14ac:dyDescent="0.4">
      <c r="A61">
        <v>0</v>
      </c>
      <c r="B61" s="62">
        <v>1</v>
      </c>
      <c r="C61" s="65">
        <v>1</v>
      </c>
      <c r="D61" s="65">
        <v>1</v>
      </c>
      <c r="E61" s="65">
        <v>0</v>
      </c>
      <c r="F61" s="65">
        <v>1</v>
      </c>
      <c r="G61" s="67">
        <v>1</v>
      </c>
    </row>
    <row r="62" spans="1:7" x14ac:dyDescent="0.4">
      <c r="A62">
        <v>1000</v>
      </c>
      <c r="B62" s="63">
        <v>1</v>
      </c>
      <c r="C62">
        <v>1</v>
      </c>
      <c r="D62">
        <v>0</v>
      </c>
      <c r="E62">
        <v>1</v>
      </c>
      <c r="F62">
        <v>1</v>
      </c>
      <c r="G62" s="68">
        <v>0</v>
      </c>
    </row>
    <row r="63" spans="1:7" x14ac:dyDescent="0.4">
      <c r="A63">
        <v>2000</v>
      </c>
      <c r="B63" s="63">
        <v>1</v>
      </c>
      <c r="C63">
        <v>1</v>
      </c>
      <c r="D63">
        <v>1</v>
      </c>
      <c r="E63">
        <v>1</v>
      </c>
      <c r="F63">
        <v>0</v>
      </c>
      <c r="G63" s="68">
        <v>1</v>
      </c>
    </row>
    <row r="64" spans="1:7" x14ac:dyDescent="0.4">
      <c r="A64">
        <v>3000</v>
      </c>
      <c r="B64" s="63">
        <v>1</v>
      </c>
      <c r="C64">
        <v>1</v>
      </c>
      <c r="D64">
        <v>1</v>
      </c>
      <c r="E64">
        <v>0</v>
      </c>
      <c r="F64">
        <v>1</v>
      </c>
      <c r="G64" s="68">
        <v>1</v>
      </c>
    </row>
    <row r="65" spans="1:7" x14ac:dyDescent="0.4">
      <c r="A65">
        <v>4000</v>
      </c>
      <c r="B65" s="63">
        <v>0</v>
      </c>
      <c r="C65">
        <v>0</v>
      </c>
      <c r="D65">
        <v>0</v>
      </c>
      <c r="E65">
        <v>1</v>
      </c>
      <c r="F65">
        <v>1</v>
      </c>
      <c r="G65" s="68">
        <v>1</v>
      </c>
    </row>
    <row r="66" spans="1:7" x14ac:dyDescent="0.4">
      <c r="A66">
        <v>5000</v>
      </c>
      <c r="B66" s="64">
        <v>1</v>
      </c>
      <c r="C66" s="66">
        <v>1</v>
      </c>
      <c r="D66" s="66">
        <v>1</v>
      </c>
      <c r="E66" s="66">
        <v>1</v>
      </c>
      <c r="F66" s="66">
        <v>1</v>
      </c>
      <c r="G66" s="69">
        <v>0</v>
      </c>
    </row>
    <row r="68" spans="1:7" x14ac:dyDescent="0.4">
      <c r="A68" s="2" t="s">
        <v>135</v>
      </c>
      <c r="B68">
        <v>0</v>
      </c>
      <c r="C68">
        <v>1000</v>
      </c>
      <c r="D68">
        <v>2000</v>
      </c>
      <c r="E68">
        <v>3000</v>
      </c>
      <c r="F68">
        <v>4000</v>
      </c>
      <c r="G68">
        <v>5000</v>
      </c>
    </row>
    <row r="69" spans="1:7" x14ac:dyDescent="0.4">
      <c r="A69">
        <v>0</v>
      </c>
      <c r="B69" s="62">
        <v>43</v>
      </c>
      <c r="C69" s="65">
        <v>43</v>
      </c>
      <c r="D69" s="65">
        <v>43</v>
      </c>
      <c r="E69" s="65">
        <v>44</v>
      </c>
      <c r="F69" s="65">
        <v>43</v>
      </c>
      <c r="G69" s="67">
        <v>43</v>
      </c>
    </row>
    <row r="70" spans="1:7" x14ac:dyDescent="0.4">
      <c r="A70">
        <v>1000</v>
      </c>
      <c r="B70" s="63">
        <v>43</v>
      </c>
      <c r="C70">
        <v>43</v>
      </c>
      <c r="D70">
        <v>44</v>
      </c>
      <c r="E70">
        <v>43</v>
      </c>
      <c r="F70">
        <v>43</v>
      </c>
      <c r="G70" s="68">
        <v>38</v>
      </c>
    </row>
    <row r="71" spans="1:7" x14ac:dyDescent="0.4">
      <c r="A71">
        <v>2000</v>
      </c>
      <c r="B71" s="63">
        <v>43</v>
      </c>
      <c r="C71">
        <v>43</v>
      </c>
      <c r="D71">
        <v>43</v>
      </c>
      <c r="E71">
        <v>43</v>
      </c>
      <c r="F71">
        <v>38</v>
      </c>
      <c r="G71" s="68">
        <v>30</v>
      </c>
    </row>
    <row r="72" spans="1:7" x14ac:dyDescent="0.4">
      <c r="A72">
        <v>3000</v>
      </c>
      <c r="B72" s="63">
        <v>43</v>
      </c>
      <c r="C72">
        <v>43</v>
      </c>
      <c r="D72">
        <v>43</v>
      </c>
      <c r="E72">
        <v>38</v>
      </c>
      <c r="F72">
        <v>30</v>
      </c>
      <c r="G72" s="68">
        <v>24</v>
      </c>
    </row>
    <row r="73" spans="1:7" x14ac:dyDescent="0.4">
      <c r="A73">
        <v>4000</v>
      </c>
      <c r="B73" s="63">
        <v>36</v>
      </c>
      <c r="C73">
        <v>36</v>
      </c>
      <c r="D73">
        <v>36</v>
      </c>
      <c r="E73">
        <v>30</v>
      </c>
      <c r="F73">
        <v>24</v>
      </c>
      <c r="G73" s="68">
        <v>18</v>
      </c>
    </row>
    <row r="74" spans="1:7" x14ac:dyDescent="0.4">
      <c r="A74">
        <v>5000</v>
      </c>
      <c r="B74" s="64">
        <v>26</v>
      </c>
      <c r="C74" s="66">
        <v>26</v>
      </c>
      <c r="D74" s="66">
        <v>26</v>
      </c>
      <c r="E74" s="66">
        <v>24</v>
      </c>
      <c r="F74" s="66">
        <v>18</v>
      </c>
      <c r="G74" s="69">
        <v>13</v>
      </c>
    </row>
    <row r="76" spans="1:7" x14ac:dyDescent="0.4">
      <c r="A76" s="2" t="s">
        <v>136</v>
      </c>
      <c r="B76">
        <v>0</v>
      </c>
      <c r="C76">
        <v>1000</v>
      </c>
      <c r="D76">
        <v>2000</v>
      </c>
      <c r="E76">
        <v>3000</v>
      </c>
      <c r="F76">
        <v>4000</v>
      </c>
      <c r="G76">
        <v>5000</v>
      </c>
    </row>
    <row r="77" spans="1:7" x14ac:dyDescent="0.4">
      <c r="A77">
        <v>0</v>
      </c>
      <c r="B77" s="62">
        <v>25</v>
      </c>
      <c r="C77" s="65">
        <v>25</v>
      </c>
      <c r="D77" s="65">
        <v>25</v>
      </c>
      <c r="E77" s="65">
        <v>17</v>
      </c>
      <c r="F77" s="65">
        <v>8</v>
      </c>
      <c r="G77" s="67">
        <v>0</v>
      </c>
    </row>
    <row r="78" spans="1:7" x14ac:dyDescent="0.4">
      <c r="A78">
        <v>1000</v>
      </c>
      <c r="B78" s="63">
        <v>25</v>
      </c>
      <c r="C78">
        <v>25</v>
      </c>
      <c r="D78">
        <v>17</v>
      </c>
      <c r="E78">
        <v>8</v>
      </c>
      <c r="F78">
        <v>0</v>
      </c>
      <c r="G78" s="68">
        <v>0</v>
      </c>
    </row>
    <row r="79" spans="1:7" x14ac:dyDescent="0.4">
      <c r="A79">
        <v>2000</v>
      </c>
      <c r="B79" s="63">
        <v>12</v>
      </c>
      <c r="C79">
        <v>12</v>
      </c>
      <c r="D79">
        <v>8</v>
      </c>
      <c r="E79">
        <v>0</v>
      </c>
      <c r="F79">
        <v>0</v>
      </c>
      <c r="G79" s="68">
        <v>0</v>
      </c>
    </row>
    <row r="80" spans="1:7" x14ac:dyDescent="0.4">
      <c r="A80">
        <v>3000</v>
      </c>
      <c r="B80" s="63">
        <v>0</v>
      </c>
      <c r="C80">
        <v>0</v>
      </c>
      <c r="D80">
        <v>0</v>
      </c>
      <c r="E80">
        <v>0</v>
      </c>
      <c r="F80">
        <v>0</v>
      </c>
      <c r="G80" s="68">
        <v>0</v>
      </c>
    </row>
    <row r="81" spans="1:7" x14ac:dyDescent="0.4">
      <c r="A81">
        <v>4000</v>
      </c>
      <c r="B81" s="63">
        <v>0</v>
      </c>
      <c r="C81">
        <v>0</v>
      </c>
      <c r="D81">
        <v>0</v>
      </c>
      <c r="E81">
        <v>0</v>
      </c>
      <c r="F81">
        <v>0</v>
      </c>
      <c r="G81" s="68">
        <v>0</v>
      </c>
    </row>
    <row r="82" spans="1:7" x14ac:dyDescent="0.4">
      <c r="A82">
        <v>5000</v>
      </c>
      <c r="B82" s="64">
        <v>0</v>
      </c>
      <c r="C82" s="66">
        <v>0</v>
      </c>
      <c r="D82" s="66">
        <v>0</v>
      </c>
      <c r="E82" s="66">
        <v>0</v>
      </c>
      <c r="F82" s="66">
        <v>0</v>
      </c>
      <c r="G82" s="69">
        <v>0</v>
      </c>
    </row>
    <row r="84" spans="1:7" x14ac:dyDescent="0.4">
      <c r="A84" s="2" t="s">
        <v>137</v>
      </c>
      <c r="B84">
        <v>0</v>
      </c>
      <c r="C84">
        <v>1000</v>
      </c>
      <c r="D84">
        <v>2000</v>
      </c>
      <c r="E84">
        <v>3000</v>
      </c>
      <c r="F84">
        <v>4000</v>
      </c>
      <c r="G84">
        <v>5000</v>
      </c>
    </row>
    <row r="85" spans="1:7" x14ac:dyDescent="0.4">
      <c r="A85">
        <v>0</v>
      </c>
      <c r="B85" s="62">
        <v>25</v>
      </c>
      <c r="C85" s="65">
        <v>12</v>
      </c>
      <c r="D85" s="65">
        <v>0</v>
      </c>
      <c r="E85" s="65">
        <v>0</v>
      </c>
      <c r="F85" s="65">
        <v>0</v>
      </c>
      <c r="G85" s="67">
        <v>0</v>
      </c>
    </row>
    <row r="86" spans="1:7" x14ac:dyDescent="0.4">
      <c r="A86">
        <v>1000</v>
      </c>
      <c r="B86" s="63">
        <v>0</v>
      </c>
      <c r="C86">
        <v>0</v>
      </c>
      <c r="D86">
        <v>0</v>
      </c>
      <c r="E86">
        <v>0</v>
      </c>
      <c r="F86">
        <v>0</v>
      </c>
      <c r="G86" s="68">
        <v>0</v>
      </c>
    </row>
    <row r="87" spans="1:7" x14ac:dyDescent="0.4">
      <c r="A87">
        <v>2000</v>
      </c>
      <c r="B87" s="63">
        <v>1</v>
      </c>
      <c r="C87">
        <v>1</v>
      </c>
      <c r="D87">
        <v>0</v>
      </c>
      <c r="E87">
        <v>0</v>
      </c>
      <c r="F87">
        <v>0</v>
      </c>
      <c r="G87" s="68">
        <v>1</v>
      </c>
    </row>
    <row r="88" spans="1:7" x14ac:dyDescent="0.4">
      <c r="A88">
        <v>3000</v>
      </c>
      <c r="B88" s="63">
        <v>0</v>
      </c>
      <c r="C88">
        <v>0</v>
      </c>
      <c r="D88">
        <v>0</v>
      </c>
      <c r="E88">
        <v>0</v>
      </c>
      <c r="F88">
        <v>1</v>
      </c>
      <c r="G88" s="68">
        <v>0</v>
      </c>
    </row>
    <row r="89" spans="1:7" x14ac:dyDescent="0.4">
      <c r="A89">
        <v>4000</v>
      </c>
      <c r="B89" s="63">
        <v>0</v>
      </c>
      <c r="C89">
        <v>0</v>
      </c>
      <c r="D89">
        <v>0</v>
      </c>
      <c r="E89">
        <v>1</v>
      </c>
      <c r="F89">
        <v>0</v>
      </c>
      <c r="G89" s="68">
        <v>0</v>
      </c>
    </row>
    <row r="90" spans="1:7" x14ac:dyDescent="0.4">
      <c r="A90">
        <v>5000</v>
      </c>
      <c r="B90" s="64">
        <v>1</v>
      </c>
      <c r="C90" s="66">
        <v>1</v>
      </c>
      <c r="D90" s="66">
        <v>1</v>
      </c>
      <c r="E90" s="66">
        <v>0</v>
      </c>
      <c r="F90" s="66">
        <v>0</v>
      </c>
      <c r="G90" s="69">
        <v>0</v>
      </c>
    </row>
    <row r="92" spans="1:7" x14ac:dyDescent="0.4">
      <c r="A92" s="2" t="s">
        <v>138</v>
      </c>
      <c r="B92">
        <v>0</v>
      </c>
      <c r="C92">
        <v>1000</v>
      </c>
      <c r="D92">
        <v>2000</v>
      </c>
      <c r="E92">
        <v>3000</v>
      </c>
      <c r="F92">
        <v>4000</v>
      </c>
      <c r="G92">
        <v>5000</v>
      </c>
    </row>
    <row r="93" spans="1:7" x14ac:dyDescent="0.4">
      <c r="A93">
        <v>0</v>
      </c>
      <c r="B93" s="62">
        <v>0</v>
      </c>
      <c r="C93" s="65">
        <v>0</v>
      </c>
      <c r="D93" s="65">
        <v>0</v>
      </c>
      <c r="E93" s="65">
        <v>0</v>
      </c>
      <c r="F93" s="65">
        <v>0</v>
      </c>
      <c r="G93" s="67">
        <v>0</v>
      </c>
    </row>
    <row r="94" spans="1:7" x14ac:dyDescent="0.4">
      <c r="A94">
        <v>1000</v>
      </c>
      <c r="B94" s="63">
        <v>0</v>
      </c>
      <c r="C94">
        <v>0</v>
      </c>
      <c r="D94">
        <v>0</v>
      </c>
      <c r="E94">
        <v>0</v>
      </c>
      <c r="F94">
        <v>0</v>
      </c>
      <c r="G94" s="68">
        <v>0</v>
      </c>
    </row>
    <row r="95" spans="1:7" x14ac:dyDescent="0.4">
      <c r="A95">
        <v>2000</v>
      </c>
      <c r="B95" s="63">
        <v>0</v>
      </c>
      <c r="C95">
        <v>0</v>
      </c>
      <c r="D95">
        <v>0</v>
      </c>
      <c r="E95">
        <v>0</v>
      </c>
      <c r="F95">
        <v>0</v>
      </c>
      <c r="G95" s="68">
        <v>0</v>
      </c>
    </row>
    <row r="96" spans="1:7" x14ac:dyDescent="0.4">
      <c r="A96">
        <v>3000</v>
      </c>
      <c r="B96" s="63">
        <v>0</v>
      </c>
      <c r="C96">
        <v>0</v>
      </c>
      <c r="D96">
        <v>0</v>
      </c>
      <c r="E96">
        <v>0</v>
      </c>
      <c r="F96">
        <v>0</v>
      </c>
      <c r="G96" s="68">
        <v>0</v>
      </c>
    </row>
    <row r="97" spans="1:7" x14ac:dyDescent="0.4">
      <c r="A97">
        <v>4000</v>
      </c>
      <c r="B97" s="63">
        <v>0</v>
      </c>
      <c r="C97">
        <v>0</v>
      </c>
      <c r="D97">
        <v>0</v>
      </c>
      <c r="E97">
        <v>0</v>
      </c>
      <c r="F97">
        <v>0</v>
      </c>
      <c r="G97" s="68">
        <v>0</v>
      </c>
    </row>
    <row r="98" spans="1:7" x14ac:dyDescent="0.4">
      <c r="A98">
        <v>5000</v>
      </c>
      <c r="B98" s="64">
        <v>0</v>
      </c>
      <c r="C98" s="66">
        <v>0</v>
      </c>
      <c r="D98" s="66">
        <v>0</v>
      </c>
      <c r="E98" s="66">
        <v>0</v>
      </c>
      <c r="F98" s="66">
        <v>0</v>
      </c>
      <c r="G98" s="69">
        <v>0</v>
      </c>
    </row>
    <row r="100" spans="1:7" x14ac:dyDescent="0.4">
      <c r="A100" s="2" t="s">
        <v>139</v>
      </c>
      <c r="B100">
        <v>0</v>
      </c>
      <c r="C100">
        <v>1000</v>
      </c>
      <c r="D100">
        <v>2000</v>
      </c>
      <c r="E100">
        <v>3000</v>
      </c>
      <c r="F100">
        <v>4000</v>
      </c>
      <c r="G100">
        <v>5000</v>
      </c>
    </row>
    <row r="101" spans="1:7" x14ac:dyDescent="0.4">
      <c r="A101">
        <v>0</v>
      </c>
      <c r="B101" s="62">
        <v>0</v>
      </c>
      <c r="C101" s="65">
        <v>0</v>
      </c>
      <c r="D101" s="65">
        <v>0</v>
      </c>
      <c r="E101" s="65">
        <v>0</v>
      </c>
      <c r="F101" s="65">
        <v>0</v>
      </c>
      <c r="G101" s="67">
        <v>0</v>
      </c>
    </row>
    <row r="102" spans="1:7" x14ac:dyDescent="0.4">
      <c r="A102">
        <v>1000</v>
      </c>
      <c r="B102" s="63">
        <v>0</v>
      </c>
      <c r="C102">
        <v>0</v>
      </c>
      <c r="D102">
        <v>0</v>
      </c>
      <c r="E102">
        <v>0</v>
      </c>
      <c r="F102">
        <v>0</v>
      </c>
      <c r="G102" s="68">
        <v>0</v>
      </c>
    </row>
    <row r="103" spans="1:7" x14ac:dyDescent="0.4">
      <c r="A103">
        <v>2000</v>
      </c>
      <c r="B103" s="63">
        <v>0</v>
      </c>
      <c r="C103">
        <v>0</v>
      </c>
      <c r="D103">
        <v>0</v>
      </c>
      <c r="E103">
        <v>0</v>
      </c>
      <c r="F103">
        <v>0</v>
      </c>
      <c r="G103" s="68">
        <v>0</v>
      </c>
    </row>
    <row r="104" spans="1:7" x14ac:dyDescent="0.4">
      <c r="A104">
        <v>3000</v>
      </c>
      <c r="B104" s="63">
        <v>0</v>
      </c>
      <c r="C104">
        <v>0</v>
      </c>
      <c r="D104">
        <v>0</v>
      </c>
      <c r="E104">
        <v>0</v>
      </c>
      <c r="F104">
        <v>0</v>
      </c>
      <c r="G104" s="68">
        <v>0</v>
      </c>
    </row>
    <row r="105" spans="1:7" x14ac:dyDescent="0.4">
      <c r="A105">
        <v>4000</v>
      </c>
      <c r="B105" s="63">
        <v>0</v>
      </c>
      <c r="C105">
        <v>0</v>
      </c>
      <c r="D105">
        <v>0</v>
      </c>
      <c r="E105">
        <v>0</v>
      </c>
      <c r="F105">
        <v>0</v>
      </c>
      <c r="G105" s="68">
        <v>0</v>
      </c>
    </row>
    <row r="106" spans="1:7" x14ac:dyDescent="0.4">
      <c r="A106">
        <v>5000</v>
      </c>
      <c r="B106" s="64">
        <v>0</v>
      </c>
      <c r="C106" s="66">
        <v>0</v>
      </c>
      <c r="D106" s="66">
        <v>0</v>
      </c>
      <c r="E106" s="66">
        <v>0</v>
      </c>
      <c r="F106" s="66">
        <v>0</v>
      </c>
      <c r="G106" s="69">
        <v>0</v>
      </c>
    </row>
    <row r="108" spans="1:7" x14ac:dyDescent="0.4">
      <c r="A108" s="2" t="s">
        <v>140</v>
      </c>
      <c r="B108">
        <v>0</v>
      </c>
      <c r="C108">
        <v>1000</v>
      </c>
      <c r="D108">
        <v>2000</v>
      </c>
      <c r="E108">
        <v>3000</v>
      </c>
      <c r="F108">
        <v>4000</v>
      </c>
      <c r="G108">
        <v>5000</v>
      </c>
    </row>
    <row r="109" spans="1:7" x14ac:dyDescent="0.4">
      <c r="A109">
        <v>0</v>
      </c>
      <c r="B109" s="62">
        <v>80</v>
      </c>
      <c r="C109" s="65">
        <v>80</v>
      </c>
      <c r="D109" s="65">
        <v>79.99999999999973</v>
      </c>
      <c r="E109" s="65">
        <v>0</v>
      </c>
      <c r="F109" s="65">
        <v>80.000000000004547</v>
      </c>
      <c r="G109" s="67">
        <v>79.999999999997726</v>
      </c>
    </row>
    <row r="110" spans="1:7" x14ac:dyDescent="0.4">
      <c r="A110">
        <v>1000</v>
      </c>
      <c r="B110" s="63">
        <v>79.999999999997797</v>
      </c>
      <c r="C110">
        <v>79.999999999999702</v>
      </c>
      <c r="D110">
        <v>0</v>
      </c>
      <c r="E110">
        <v>80.000000000004547</v>
      </c>
      <c r="F110">
        <v>79.999999999997726</v>
      </c>
      <c r="G110" s="68">
        <v>0</v>
      </c>
    </row>
    <row r="111" spans="1:7" x14ac:dyDescent="0.4">
      <c r="A111">
        <v>2000</v>
      </c>
      <c r="B111" s="63">
        <v>80.000000000005443</v>
      </c>
      <c r="C111">
        <v>80.000000000000327</v>
      </c>
      <c r="D111">
        <v>80.000000000004576</v>
      </c>
      <c r="E111">
        <v>79.999999999997726</v>
      </c>
      <c r="F111">
        <v>0</v>
      </c>
      <c r="G111" s="68">
        <v>80.000000000008185</v>
      </c>
    </row>
    <row r="112" spans="1:7" x14ac:dyDescent="0.4">
      <c r="A112">
        <v>3000</v>
      </c>
      <c r="B112" s="63">
        <v>80.000000000004547</v>
      </c>
      <c r="C112">
        <v>80.000000000002274</v>
      </c>
      <c r="D112">
        <v>79.999999999990905</v>
      </c>
      <c r="E112">
        <v>0</v>
      </c>
      <c r="F112">
        <v>80.000000000008185</v>
      </c>
      <c r="G112" s="68">
        <v>80.000000000008825</v>
      </c>
    </row>
    <row r="113" spans="1:7" x14ac:dyDescent="0.4">
      <c r="A113">
        <v>4000</v>
      </c>
      <c r="B113" s="63">
        <v>0</v>
      </c>
      <c r="C113">
        <v>0</v>
      </c>
      <c r="D113">
        <v>0</v>
      </c>
      <c r="E113">
        <v>80.000000000009038</v>
      </c>
      <c r="F113">
        <v>80.000000000009067</v>
      </c>
      <c r="G113" s="68">
        <v>79.999999999990877</v>
      </c>
    </row>
    <row r="114" spans="1:7" x14ac:dyDescent="0.4">
      <c r="A114">
        <v>5000</v>
      </c>
      <c r="B114" s="64">
        <v>79.999999999999972</v>
      </c>
      <c r="C114" s="66">
        <v>79.999999999999972</v>
      </c>
      <c r="D114" s="66">
        <v>79.999999999999972</v>
      </c>
      <c r="E114" s="66">
        <v>80.000000000009067</v>
      </c>
      <c r="F114" s="66">
        <v>79.999999999988631</v>
      </c>
      <c r="G114" s="69">
        <v>0</v>
      </c>
    </row>
    <row r="116" spans="1:7" x14ac:dyDescent="0.4">
      <c r="A116" s="2" t="s">
        <v>141</v>
      </c>
      <c r="B116">
        <v>0</v>
      </c>
      <c r="C116">
        <v>1000</v>
      </c>
      <c r="D116">
        <v>2000</v>
      </c>
      <c r="E116">
        <v>3000</v>
      </c>
      <c r="F116">
        <v>4000</v>
      </c>
      <c r="G116">
        <v>5000</v>
      </c>
    </row>
    <row r="117" spans="1:7" x14ac:dyDescent="0.4">
      <c r="A117">
        <v>0</v>
      </c>
      <c r="B117" s="62">
        <v>0</v>
      </c>
      <c r="C117" s="65">
        <v>0</v>
      </c>
      <c r="D117" s="65">
        <v>0</v>
      </c>
      <c r="E117" s="65">
        <v>0</v>
      </c>
      <c r="F117" s="65">
        <v>4.4053649617126212E-12</v>
      </c>
      <c r="G117" s="67">
        <v>0</v>
      </c>
    </row>
    <row r="118" spans="1:7" x14ac:dyDescent="0.4">
      <c r="A118">
        <v>1000</v>
      </c>
      <c r="B118" s="63">
        <v>0</v>
      </c>
      <c r="C118">
        <v>0</v>
      </c>
      <c r="D118">
        <v>0</v>
      </c>
      <c r="E118">
        <v>4.4053649617126212E-12</v>
      </c>
      <c r="F118">
        <v>0</v>
      </c>
      <c r="G118" s="68">
        <v>0</v>
      </c>
    </row>
    <row r="119" spans="1:7" x14ac:dyDescent="0.4">
      <c r="A119">
        <v>2000</v>
      </c>
      <c r="B119" s="63">
        <v>0</v>
      </c>
      <c r="C119">
        <v>0</v>
      </c>
      <c r="D119">
        <v>4.2703618419182021E-12</v>
      </c>
      <c r="E119">
        <v>0</v>
      </c>
      <c r="F119">
        <v>0</v>
      </c>
      <c r="G119" s="68">
        <v>0</v>
      </c>
    </row>
    <row r="120" spans="1:7" x14ac:dyDescent="0.4">
      <c r="A120">
        <v>3000</v>
      </c>
      <c r="B120" s="63">
        <v>0</v>
      </c>
      <c r="C120">
        <v>0</v>
      </c>
      <c r="D120">
        <v>0</v>
      </c>
      <c r="E120">
        <v>0</v>
      </c>
      <c r="F120">
        <v>0</v>
      </c>
      <c r="G120" s="68">
        <v>0</v>
      </c>
    </row>
    <row r="121" spans="1:7" x14ac:dyDescent="0.4">
      <c r="A121">
        <v>4000</v>
      </c>
      <c r="B121" s="63">
        <v>0</v>
      </c>
      <c r="C121">
        <v>0</v>
      </c>
      <c r="D121">
        <v>0</v>
      </c>
      <c r="E121">
        <v>0</v>
      </c>
      <c r="F121">
        <v>0</v>
      </c>
      <c r="G121" s="68">
        <v>0</v>
      </c>
    </row>
    <row r="122" spans="1:7" x14ac:dyDescent="0.4">
      <c r="A122">
        <v>5000</v>
      </c>
      <c r="B122" s="64">
        <v>0</v>
      </c>
      <c r="C122" s="66">
        <v>0</v>
      </c>
      <c r="D122" s="66">
        <v>0</v>
      </c>
      <c r="E122" s="66">
        <v>0</v>
      </c>
      <c r="F122" s="66">
        <v>0</v>
      </c>
      <c r="G122" s="69">
        <v>0</v>
      </c>
    </row>
    <row r="124" spans="1:7" x14ac:dyDescent="0.4">
      <c r="A124" s="2" t="s">
        <v>142</v>
      </c>
      <c r="B124">
        <v>0</v>
      </c>
      <c r="C124">
        <v>1000</v>
      </c>
      <c r="D124">
        <v>2000</v>
      </c>
      <c r="E124">
        <v>3000</v>
      </c>
      <c r="F124">
        <v>4000</v>
      </c>
      <c r="G124">
        <v>5000</v>
      </c>
    </row>
    <row r="125" spans="1:7" x14ac:dyDescent="0.4">
      <c r="A125">
        <v>0</v>
      </c>
      <c r="B125" s="62">
        <v>0</v>
      </c>
      <c r="C125" s="65">
        <v>0</v>
      </c>
      <c r="D125" s="65">
        <v>0</v>
      </c>
      <c r="E125" s="65">
        <v>0</v>
      </c>
      <c r="F125" s="65">
        <v>0</v>
      </c>
      <c r="G125" s="67">
        <v>0</v>
      </c>
    </row>
    <row r="126" spans="1:7" x14ac:dyDescent="0.4">
      <c r="A126">
        <v>1000</v>
      </c>
      <c r="B126" s="63">
        <v>0</v>
      </c>
      <c r="C126">
        <v>0</v>
      </c>
      <c r="D126">
        <v>0</v>
      </c>
      <c r="E126">
        <v>0</v>
      </c>
      <c r="F126">
        <v>0</v>
      </c>
      <c r="G126" s="68">
        <v>0</v>
      </c>
    </row>
    <row r="127" spans="1:7" x14ac:dyDescent="0.4">
      <c r="A127">
        <v>2000</v>
      </c>
      <c r="B127" s="63">
        <v>0</v>
      </c>
      <c r="C127">
        <v>0</v>
      </c>
      <c r="D127">
        <v>0</v>
      </c>
      <c r="E127">
        <v>0</v>
      </c>
      <c r="F127">
        <v>0</v>
      </c>
      <c r="G127" s="68">
        <v>0</v>
      </c>
    </row>
    <row r="128" spans="1:7" x14ac:dyDescent="0.4">
      <c r="A128">
        <v>3000</v>
      </c>
      <c r="B128" s="63">
        <v>0</v>
      </c>
      <c r="C128">
        <v>0</v>
      </c>
      <c r="D128">
        <v>0</v>
      </c>
      <c r="E128">
        <v>0</v>
      </c>
      <c r="F128">
        <v>0</v>
      </c>
      <c r="G128" s="68">
        <v>0</v>
      </c>
    </row>
    <row r="129" spans="1:7" x14ac:dyDescent="0.4">
      <c r="A129">
        <v>4000</v>
      </c>
      <c r="B129" s="63">
        <v>0</v>
      </c>
      <c r="C129">
        <v>0</v>
      </c>
      <c r="D129">
        <v>0</v>
      </c>
      <c r="E129">
        <v>0</v>
      </c>
      <c r="F129">
        <v>0</v>
      </c>
      <c r="G129" s="68">
        <v>0</v>
      </c>
    </row>
    <row r="130" spans="1:7" x14ac:dyDescent="0.4">
      <c r="A130">
        <v>5000</v>
      </c>
      <c r="B130" s="64">
        <v>0</v>
      </c>
      <c r="C130" s="66">
        <v>0</v>
      </c>
      <c r="D130" s="66">
        <v>0</v>
      </c>
      <c r="E130" s="66">
        <v>0</v>
      </c>
      <c r="F130" s="66">
        <v>0</v>
      </c>
      <c r="G130" s="69">
        <v>0</v>
      </c>
    </row>
    <row r="132" spans="1:7" x14ac:dyDescent="0.4">
      <c r="A132" s="2" t="s">
        <v>143</v>
      </c>
      <c r="B132">
        <v>0</v>
      </c>
      <c r="C132">
        <v>1000</v>
      </c>
      <c r="D132">
        <v>2000</v>
      </c>
      <c r="E132">
        <v>3000</v>
      </c>
      <c r="F132">
        <v>4000</v>
      </c>
      <c r="G132">
        <v>5000</v>
      </c>
    </row>
    <row r="133" spans="1:7" x14ac:dyDescent="0.4">
      <c r="A133">
        <v>0</v>
      </c>
      <c r="B133" s="62">
        <v>0</v>
      </c>
      <c r="C133" s="65">
        <v>0</v>
      </c>
      <c r="D133" s="65">
        <v>0</v>
      </c>
      <c r="E133" s="65">
        <v>0</v>
      </c>
      <c r="F133" s="65">
        <v>0</v>
      </c>
      <c r="G133" s="67">
        <v>0</v>
      </c>
    </row>
    <row r="134" spans="1:7" x14ac:dyDescent="0.4">
      <c r="A134">
        <v>1000</v>
      </c>
      <c r="B134" s="63">
        <v>0</v>
      </c>
      <c r="C134">
        <v>0</v>
      </c>
      <c r="D134">
        <v>0</v>
      </c>
      <c r="E134">
        <v>0</v>
      </c>
      <c r="F134">
        <v>0</v>
      </c>
      <c r="G134" s="68">
        <v>0</v>
      </c>
    </row>
    <row r="135" spans="1:7" x14ac:dyDescent="0.4">
      <c r="A135">
        <v>2000</v>
      </c>
      <c r="B135" s="63">
        <v>0</v>
      </c>
      <c r="C135">
        <v>0</v>
      </c>
      <c r="D135">
        <v>0</v>
      </c>
      <c r="E135">
        <v>0</v>
      </c>
      <c r="F135">
        <v>0</v>
      </c>
      <c r="G135" s="68">
        <v>0</v>
      </c>
    </row>
    <row r="136" spans="1:7" x14ac:dyDescent="0.4">
      <c r="A136">
        <v>3000</v>
      </c>
      <c r="B136" s="63">
        <v>0</v>
      </c>
      <c r="C136">
        <v>0</v>
      </c>
      <c r="D136">
        <v>0</v>
      </c>
      <c r="E136">
        <v>0</v>
      </c>
      <c r="F136">
        <v>0</v>
      </c>
      <c r="G136" s="68">
        <v>0</v>
      </c>
    </row>
    <row r="137" spans="1:7" x14ac:dyDescent="0.4">
      <c r="A137">
        <v>4000</v>
      </c>
      <c r="B137" s="63">
        <v>79.999999999997627</v>
      </c>
      <c r="C137">
        <v>79.999999999997627</v>
      </c>
      <c r="D137">
        <v>79.999999999997627</v>
      </c>
      <c r="E137">
        <v>0</v>
      </c>
      <c r="F137">
        <v>0</v>
      </c>
      <c r="G137" s="68">
        <v>0</v>
      </c>
    </row>
    <row r="138" spans="1:7" x14ac:dyDescent="0.4">
      <c r="A138">
        <v>5000</v>
      </c>
      <c r="B138" s="64">
        <v>0</v>
      </c>
      <c r="C138" s="66">
        <v>0</v>
      </c>
      <c r="D138" s="66">
        <v>0</v>
      </c>
      <c r="E138" s="66">
        <v>0</v>
      </c>
      <c r="F138" s="66">
        <v>0</v>
      </c>
      <c r="G138" s="69">
        <v>0</v>
      </c>
    </row>
    <row r="140" spans="1:7" x14ac:dyDescent="0.4">
      <c r="A140" s="2" t="s">
        <v>144</v>
      </c>
      <c r="B140">
        <v>0</v>
      </c>
      <c r="C140">
        <v>1000</v>
      </c>
      <c r="D140">
        <v>2000</v>
      </c>
      <c r="E140">
        <v>3000</v>
      </c>
      <c r="F140">
        <v>4000</v>
      </c>
      <c r="G140">
        <v>5000</v>
      </c>
    </row>
    <row r="141" spans="1:7" x14ac:dyDescent="0.4">
      <c r="A141">
        <v>0</v>
      </c>
      <c r="B141" s="62">
        <v>0</v>
      </c>
      <c r="C141" s="65">
        <v>0</v>
      </c>
      <c r="D141" s="65">
        <v>0</v>
      </c>
      <c r="E141" s="65">
        <v>80.000000000022823</v>
      </c>
      <c r="F141" s="65">
        <v>0</v>
      </c>
      <c r="G141" s="67">
        <v>0</v>
      </c>
    </row>
    <row r="142" spans="1:7" x14ac:dyDescent="0.4">
      <c r="A142">
        <v>1000</v>
      </c>
      <c r="B142" s="63">
        <v>0</v>
      </c>
      <c r="C142">
        <v>0</v>
      </c>
      <c r="D142">
        <v>80.000000000022823</v>
      </c>
      <c r="E142">
        <v>0</v>
      </c>
      <c r="F142">
        <v>0</v>
      </c>
      <c r="G142" s="68">
        <v>80.000000000045802</v>
      </c>
    </row>
    <row r="143" spans="1:7" x14ac:dyDescent="0.4">
      <c r="A143">
        <v>2000</v>
      </c>
      <c r="B143" s="63">
        <v>0</v>
      </c>
      <c r="C143">
        <v>0</v>
      </c>
      <c r="D143">
        <v>0</v>
      </c>
      <c r="E143">
        <v>0</v>
      </c>
      <c r="F143">
        <v>80.000000000045802</v>
      </c>
      <c r="G143" s="68">
        <v>0</v>
      </c>
    </row>
    <row r="144" spans="1:7" x14ac:dyDescent="0.4">
      <c r="A144">
        <v>3000</v>
      </c>
      <c r="B144" s="63">
        <v>0</v>
      </c>
      <c r="C144">
        <v>0</v>
      </c>
      <c r="D144">
        <v>0</v>
      </c>
      <c r="E144">
        <v>80.000000000022638</v>
      </c>
      <c r="F144">
        <v>0</v>
      </c>
      <c r="G144" s="68">
        <v>0</v>
      </c>
    </row>
    <row r="145" spans="1:7" x14ac:dyDescent="0.4">
      <c r="A145">
        <v>4000</v>
      </c>
      <c r="B145" s="63">
        <v>0</v>
      </c>
      <c r="C145">
        <v>0</v>
      </c>
      <c r="D145">
        <v>0</v>
      </c>
      <c r="E145">
        <v>0</v>
      </c>
      <c r="F145">
        <v>0</v>
      </c>
      <c r="G145" s="68">
        <v>0</v>
      </c>
    </row>
    <row r="146" spans="1:7" x14ac:dyDescent="0.4">
      <c r="A146">
        <v>5000</v>
      </c>
      <c r="B146" s="64">
        <v>0</v>
      </c>
      <c r="C146" s="66">
        <v>0</v>
      </c>
      <c r="D146" s="66">
        <v>0</v>
      </c>
      <c r="E146" s="66">
        <v>0</v>
      </c>
      <c r="F146" s="66">
        <v>0</v>
      </c>
      <c r="G146" s="69">
        <v>80.00000000007131</v>
      </c>
    </row>
    <row r="148" spans="1:7" x14ac:dyDescent="0.4">
      <c r="A148" s="2" t="s">
        <v>145</v>
      </c>
      <c r="B148">
        <v>0</v>
      </c>
      <c r="C148">
        <v>1000</v>
      </c>
      <c r="D148">
        <v>2000</v>
      </c>
      <c r="E148">
        <v>3000</v>
      </c>
      <c r="F148">
        <v>4000</v>
      </c>
      <c r="G148">
        <v>5000</v>
      </c>
    </row>
    <row r="149" spans="1:7" x14ac:dyDescent="0.4">
      <c r="A149">
        <v>0</v>
      </c>
      <c r="B149" s="62">
        <v>3760</v>
      </c>
      <c r="C149" s="65">
        <v>3760</v>
      </c>
      <c r="D149" s="65">
        <v>3760</v>
      </c>
      <c r="E149" s="65">
        <v>3759.9999999999995</v>
      </c>
      <c r="F149" s="65">
        <v>3760.0000000000005</v>
      </c>
      <c r="G149" s="67">
        <v>3760.0000000000009</v>
      </c>
    </row>
    <row r="150" spans="1:7" x14ac:dyDescent="0.4">
      <c r="A150">
        <v>1000</v>
      </c>
      <c r="B150" s="63">
        <v>3760.0000000000009</v>
      </c>
      <c r="C150">
        <v>3760</v>
      </c>
      <c r="D150">
        <v>3759.9999999999995</v>
      </c>
      <c r="E150">
        <v>3760.0000000000005</v>
      </c>
      <c r="F150">
        <v>3760.0000000000009</v>
      </c>
      <c r="G150" s="68">
        <v>3759.9999999999995</v>
      </c>
    </row>
    <row r="151" spans="1:7" x14ac:dyDescent="0.4">
      <c r="A151">
        <v>2000</v>
      </c>
      <c r="B151" s="63">
        <v>3760</v>
      </c>
      <c r="C151">
        <v>3760.0000000000005</v>
      </c>
      <c r="D151">
        <v>3759.9999999999995</v>
      </c>
      <c r="E151">
        <v>3760.0000000000009</v>
      </c>
      <c r="F151">
        <v>3759.9999999999995</v>
      </c>
      <c r="G151" s="68">
        <v>3760</v>
      </c>
    </row>
    <row r="152" spans="1:7" x14ac:dyDescent="0.4">
      <c r="A152">
        <v>3000</v>
      </c>
      <c r="B152" s="63">
        <v>3760.0000000000005</v>
      </c>
      <c r="C152">
        <v>3760</v>
      </c>
      <c r="D152">
        <v>3760.0000000000018</v>
      </c>
      <c r="E152">
        <v>3759.9999999999995</v>
      </c>
      <c r="F152">
        <v>3760</v>
      </c>
      <c r="G152" s="68">
        <v>3760</v>
      </c>
    </row>
    <row r="153" spans="1:7" x14ac:dyDescent="0.4">
      <c r="A153">
        <v>4000</v>
      </c>
      <c r="B153" s="63">
        <v>3760.0000000000009</v>
      </c>
      <c r="C153">
        <v>3760.0000000000005</v>
      </c>
      <c r="D153">
        <v>3760</v>
      </c>
      <c r="E153">
        <v>3759.9999999999995</v>
      </c>
      <c r="F153">
        <v>3760</v>
      </c>
      <c r="G153" s="68">
        <v>3760.0000000000018</v>
      </c>
    </row>
    <row r="154" spans="1:7" x14ac:dyDescent="0.4">
      <c r="A154">
        <v>5000</v>
      </c>
      <c r="B154" s="64">
        <v>3760.0000000000014</v>
      </c>
      <c r="C154" s="66">
        <v>3760.0000000000005</v>
      </c>
      <c r="D154" s="66">
        <v>3760.0000000000005</v>
      </c>
      <c r="E154" s="66">
        <v>3759.9999999999995</v>
      </c>
      <c r="F154" s="66">
        <v>3760.0000000000023</v>
      </c>
      <c r="G154" s="69">
        <v>3760</v>
      </c>
    </row>
    <row r="156" spans="1:7" x14ac:dyDescent="0.4">
      <c r="A156" s="2" t="s">
        <v>146</v>
      </c>
      <c r="B156">
        <v>0</v>
      </c>
      <c r="C156">
        <v>1000</v>
      </c>
      <c r="D156">
        <v>2000</v>
      </c>
      <c r="E156">
        <v>3000</v>
      </c>
      <c r="F156">
        <v>4000</v>
      </c>
      <c r="G156">
        <v>5000</v>
      </c>
    </row>
    <row r="157" spans="1:7" x14ac:dyDescent="0.4">
      <c r="A157">
        <v>0</v>
      </c>
      <c r="B157" s="62">
        <v>3740</v>
      </c>
      <c r="C157" s="65">
        <v>3740</v>
      </c>
      <c r="D157" s="65">
        <v>3740</v>
      </c>
      <c r="E157" s="65">
        <v>3759.9999999999986</v>
      </c>
      <c r="F157" s="65">
        <v>3740.0000000000005</v>
      </c>
      <c r="G157" s="67">
        <v>3739.9999999999991</v>
      </c>
    </row>
    <row r="158" spans="1:7" x14ac:dyDescent="0.4">
      <c r="A158">
        <v>1000</v>
      </c>
      <c r="B158" s="63">
        <v>3739.9999999999995</v>
      </c>
      <c r="C158">
        <v>3740</v>
      </c>
      <c r="D158">
        <v>3759.9999999999986</v>
      </c>
      <c r="E158">
        <v>3740.0000000000005</v>
      </c>
      <c r="F158">
        <v>3739.9999999999991</v>
      </c>
      <c r="G158" s="68">
        <v>3759.9999999999977</v>
      </c>
    </row>
    <row r="159" spans="1:7" x14ac:dyDescent="0.4">
      <c r="A159">
        <v>2000</v>
      </c>
      <c r="B159" s="63">
        <v>3740.0000000000009</v>
      </c>
      <c r="C159">
        <v>3740.0000000000005</v>
      </c>
      <c r="D159">
        <v>3740</v>
      </c>
      <c r="E159">
        <v>3739.9999999999991</v>
      </c>
      <c r="F159">
        <v>3759.9999999999977</v>
      </c>
      <c r="G159" s="68">
        <v>3740</v>
      </c>
    </row>
    <row r="160" spans="1:7" x14ac:dyDescent="0.4">
      <c r="A160">
        <v>3000</v>
      </c>
      <c r="B160" s="63">
        <v>3740.0000000000005</v>
      </c>
      <c r="C160">
        <v>3740.0000000000005</v>
      </c>
      <c r="D160">
        <v>3739.9999999999982</v>
      </c>
      <c r="E160">
        <v>3759.9999999999986</v>
      </c>
      <c r="F160">
        <v>3740</v>
      </c>
      <c r="G160" s="68">
        <v>3740</v>
      </c>
    </row>
    <row r="161" spans="1:7" x14ac:dyDescent="0.4">
      <c r="A161">
        <v>4000</v>
      </c>
      <c r="B161" s="63">
        <v>3760</v>
      </c>
      <c r="C161">
        <v>3760</v>
      </c>
      <c r="D161">
        <v>3760</v>
      </c>
      <c r="E161">
        <v>3740.0000000000005</v>
      </c>
      <c r="F161">
        <v>3740</v>
      </c>
      <c r="G161" s="68">
        <v>3739.9999999999973</v>
      </c>
    </row>
    <row r="162" spans="1:7" x14ac:dyDescent="0.4">
      <c r="A162">
        <v>5000</v>
      </c>
      <c r="B162" s="64">
        <v>3740</v>
      </c>
      <c r="C162" s="66">
        <v>3740</v>
      </c>
      <c r="D162" s="66">
        <v>3740</v>
      </c>
      <c r="E162" s="66">
        <v>3740.0000000000005</v>
      </c>
      <c r="F162" s="66">
        <v>3739.9999999999977</v>
      </c>
      <c r="G162" s="69">
        <v>3759.9999999999964</v>
      </c>
    </row>
    <row r="164" spans="1:7" x14ac:dyDescent="0.4">
      <c r="A164" s="2" t="s">
        <v>147</v>
      </c>
      <c r="B164">
        <v>0</v>
      </c>
      <c r="C164">
        <v>1000</v>
      </c>
      <c r="D164">
        <v>2000</v>
      </c>
      <c r="E164">
        <v>3000</v>
      </c>
      <c r="F164">
        <v>4000</v>
      </c>
      <c r="G164">
        <v>5000</v>
      </c>
    </row>
    <row r="165" spans="1:7" x14ac:dyDescent="0.4">
      <c r="A165">
        <v>0</v>
      </c>
      <c r="B165" s="62">
        <v>2000</v>
      </c>
      <c r="C165" s="65">
        <v>2000</v>
      </c>
      <c r="D165" s="65">
        <v>2000</v>
      </c>
      <c r="E165" s="65">
        <v>1999.9999999999986</v>
      </c>
      <c r="F165" s="65">
        <v>2000.0000000000002</v>
      </c>
      <c r="G165" s="67">
        <v>2000</v>
      </c>
    </row>
    <row r="166" spans="1:7" x14ac:dyDescent="0.4">
      <c r="A166">
        <v>1000</v>
      </c>
      <c r="B166" s="63">
        <v>1999.9999999999998</v>
      </c>
      <c r="C166">
        <v>2000</v>
      </c>
      <c r="D166">
        <v>1999.9999999999986</v>
      </c>
      <c r="E166">
        <v>2000.0000000000002</v>
      </c>
      <c r="F166">
        <v>2000</v>
      </c>
      <c r="G166" s="68">
        <v>2239.9999999999977</v>
      </c>
    </row>
    <row r="167" spans="1:7" x14ac:dyDescent="0.4">
      <c r="A167">
        <v>2000</v>
      </c>
      <c r="B167" s="63">
        <v>1999.9999999999993</v>
      </c>
      <c r="C167">
        <v>1999.9999999999998</v>
      </c>
      <c r="D167">
        <v>2000</v>
      </c>
      <c r="E167">
        <v>2000</v>
      </c>
      <c r="F167">
        <v>2239.9999999999977</v>
      </c>
      <c r="G167" s="68">
        <v>2519.9999999999973</v>
      </c>
    </row>
    <row r="168" spans="1:7" x14ac:dyDescent="0.4">
      <c r="A168">
        <v>3000</v>
      </c>
      <c r="B168" s="63">
        <v>1999.9999999999995</v>
      </c>
      <c r="C168">
        <v>1999.9999999999998</v>
      </c>
      <c r="D168">
        <v>2000</v>
      </c>
      <c r="E168">
        <v>2239.9999999999986</v>
      </c>
      <c r="F168">
        <v>2519.9999999999973</v>
      </c>
      <c r="G168" s="68">
        <v>2720.0000000000055</v>
      </c>
    </row>
    <row r="169" spans="1:7" x14ac:dyDescent="0.4">
      <c r="A169">
        <v>4000</v>
      </c>
      <c r="B169" s="63">
        <v>2320</v>
      </c>
      <c r="C169">
        <v>2320</v>
      </c>
      <c r="D169">
        <v>2320</v>
      </c>
      <c r="E169">
        <v>2519.9999999999977</v>
      </c>
      <c r="F169">
        <v>2720.0000000000073</v>
      </c>
      <c r="G169" s="68">
        <v>3000</v>
      </c>
    </row>
    <row r="170" spans="1:7" x14ac:dyDescent="0.4">
      <c r="A170">
        <v>5000</v>
      </c>
      <c r="B170" s="64">
        <v>2680.0000000000005</v>
      </c>
      <c r="C170" s="66">
        <v>2680.0000000000005</v>
      </c>
      <c r="D170" s="66">
        <v>2680</v>
      </c>
      <c r="E170" s="66">
        <v>2720.0000000000068</v>
      </c>
      <c r="F170" s="66">
        <v>3000</v>
      </c>
      <c r="G170" s="69">
        <v>3239.9999999999968</v>
      </c>
    </row>
    <row r="172" spans="1:7" x14ac:dyDescent="0.4">
      <c r="A172" s="2" t="s">
        <v>148</v>
      </c>
      <c r="B172">
        <v>0</v>
      </c>
      <c r="C172">
        <v>1000</v>
      </c>
      <c r="D172">
        <v>2000</v>
      </c>
      <c r="E172">
        <v>3000</v>
      </c>
      <c r="F172">
        <v>4000</v>
      </c>
      <c r="G172">
        <v>5000</v>
      </c>
    </row>
    <row r="173" spans="1:7" x14ac:dyDescent="0.4">
      <c r="A173">
        <v>0</v>
      </c>
      <c r="B173" s="62">
        <v>1000</v>
      </c>
      <c r="C173" s="65">
        <v>1000</v>
      </c>
      <c r="D173" s="65">
        <v>1000</v>
      </c>
      <c r="E173" s="65">
        <v>1319.9999999999986</v>
      </c>
      <c r="F173" s="65">
        <v>1640.0000000000018</v>
      </c>
      <c r="G173" s="67">
        <v>1999.9999999999998</v>
      </c>
    </row>
    <row r="174" spans="1:7" x14ac:dyDescent="0.4">
      <c r="A174">
        <v>1000</v>
      </c>
      <c r="B174" s="63">
        <v>1000</v>
      </c>
      <c r="C174">
        <v>1000</v>
      </c>
      <c r="D174">
        <v>1319.9999999999986</v>
      </c>
      <c r="E174">
        <v>1640.0000000000018</v>
      </c>
      <c r="F174">
        <v>1999.9999999999998</v>
      </c>
      <c r="G174" s="68">
        <v>2239.9999999999977</v>
      </c>
    </row>
    <row r="175" spans="1:7" x14ac:dyDescent="0.4">
      <c r="A175">
        <v>2000</v>
      </c>
      <c r="B175" s="63">
        <v>1519.9999999999993</v>
      </c>
      <c r="C175">
        <v>1519.9999999999998</v>
      </c>
      <c r="D175">
        <v>1640.0000000000023</v>
      </c>
      <c r="E175">
        <v>1999.9999999999998</v>
      </c>
      <c r="F175">
        <v>2239.9999999999977</v>
      </c>
      <c r="G175" s="68">
        <v>2519.9999999999982</v>
      </c>
    </row>
    <row r="176" spans="1:7" x14ac:dyDescent="0.4">
      <c r="A176">
        <v>3000</v>
      </c>
      <c r="B176" s="63">
        <v>1999.9999999999995</v>
      </c>
      <c r="C176">
        <v>1999.9999999999998</v>
      </c>
      <c r="D176">
        <v>2000</v>
      </c>
      <c r="E176">
        <v>2239.9999999999986</v>
      </c>
      <c r="F176">
        <v>2519.9999999999982</v>
      </c>
      <c r="G176" s="68">
        <v>2759.9999999999986</v>
      </c>
    </row>
    <row r="177" spans="1:7" x14ac:dyDescent="0.4">
      <c r="A177">
        <v>4000</v>
      </c>
      <c r="B177" s="63">
        <v>2320</v>
      </c>
      <c r="C177">
        <v>2320</v>
      </c>
      <c r="D177">
        <v>2320</v>
      </c>
      <c r="E177">
        <v>2519.9999999999982</v>
      </c>
      <c r="F177">
        <v>2759.9999999999977</v>
      </c>
      <c r="G177" s="68">
        <v>3000</v>
      </c>
    </row>
    <row r="178" spans="1:7" x14ac:dyDescent="0.4">
      <c r="A178">
        <v>5000</v>
      </c>
      <c r="B178" s="64">
        <v>2680.0000000000005</v>
      </c>
      <c r="C178" s="66">
        <v>2680.0000000000005</v>
      </c>
      <c r="D178" s="66">
        <v>2680</v>
      </c>
      <c r="E178" s="66">
        <v>2759.9999999999977</v>
      </c>
      <c r="F178" s="66">
        <v>3000</v>
      </c>
      <c r="G178" s="69">
        <v>3239.9999999999964</v>
      </c>
    </row>
    <row r="180" spans="1:7" x14ac:dyDescent="0.4">
      <c r="A180" s="2" t="s">
        <v>149</v>
      </c>
      <c r="B180">
        <v>0</v>
      </c>
      <c r="C180">
        <v>1000</v>
      </c>
      <c r="D180">
        <v>2000</v>
      </c>
      <c r="E180">
        <v>3000</v>
      </c>
      <c r="F180">
        <v>4000</v>
      </c>
      <c r="G180">
        <v>5000</v>
      </c>
    </row>
    <row r="181" spans="1:7" x14ac:dyDescent="0.4">
      <c r="A181">
        <v>0</v>
      </c>
      <c r="B181" s="62">
        <v>0</v>
      </c>
      <c r="C181" s="65">
        <v>480</v>
      </c>
      <c r="D181" s="65">
        <v>1000</v>
      </c>
      <c r="E181" s="65">
        <v>1319.9999999999991</v>
      </c>
      <c r="F181" s="65">
        <v>1679.9999999999993</v>
      </c>
      <c r="G181" s="67">
        <v>2000</v>
      </c>
    </row>
    <row r="182" spans="1:7" x14ac:dyDescent="0.4">
      <c r="A182">
        <v>1000</v>
      </c>
      <c r="B182" s="63">
        <v>999.99999999999977</v>
      </c>
      <c r="C182">
        <v>1000</v>
      </c>
      <c r="D182">
        <v>1319.9999999999991</v>
      </c>
      <c r="E182">
        <v>1679.9999999999993</v>
      </c>
      <c r="F182">
        <v>2000</v>
      </c>
      <c r="G182" s="68">
        <v>2239.9999999999977</v>
      </c>
    </row>
    <row r="183" spans="1:7" x14ac:dyDescent="0.4">
      <c r="A183">
        <v>2000</v>
      </c>
      <c r="B183" s="63">
        <v>1480.0000000000007</v>
      </c>
      <c r="C183">
        <v>1480.0000000000002</v>
      </c>
      <c r="D183">
        <v>1679.9999999999986</v>
      </c>
      <c r="E183">
        <v>2000</v>
      </c>
      <c r="F183">
        <v>2239.9999999999977</v>
      </c>
      <c r="G183" s="68">
        <v>2480.0000000000023</v>
      </c>
    </row>
    <row r="184" spans="1:7" x14ac:dyDescent="0.4">
      <c r="A184">
        <v>3000</v>
      </c>
      <c r="B184" s="63">
        <v>1999.9999999999998</v>
      </c>
      <c r="C184">
        <v>2000</v>
      </c>
      <c r="D184">
        <v>2000</v>
      </c>
      <c r="E184">
        <v>2239.9999999999982</v>
      </c>
      <c r="F184">
        <v>2480.0000000000023</v>
      </c>
      <c r="G184" s="68">
        <v>2759.9999999999982</v>
      </c>
    </row>
    <row r="185" spans="1:7" x14ac:dyDescent="0.4">
      <c r="A185">
        <v>4000</v>
      </c>
      <c r="B185" s="63">
        <v>2339.9999999999995</v>
      </c>
      <c r="C185">
        <v>2339.9999999999995</v>
      </c>
      <c r="D185">
        <v>2339.9999999999995</v>
      </c>
      <c r="E185">
        <v>2480.0000000000023</v>
      </c>
      <c r="F185">
        <v>2759.9999999999973</v>
      </c>
      <c r="G185" s="68">
        <v>2999.9999999999995</v>
      </c>
    </row>
    <row r="186" spans="1:7" x14ac:dyDescent="0.4">
      <c r="A186">
        <v>5000</v>
      </c>
      <c r="B186" s="64">
        <v>2639.9999999999991</v>
      </c>
      <c r="C186" s="66">
        <v>2639.9999999999991</v>
      </c>
      <c r="D186" s="66">
        <v>2639.9999999999995</v>
      </c>
      <c r="E186" s="66">
        <v>2759.9999999999977</v>
      </c>
      <c r="F186" s="66">
        <v>2999.9999999999995</v>
      </c>
      <c r="G186" s="69">
        <v>3239.9999999999959</v>
      </c>
    </row>
    <row r="188" spans="1:7" x14ac:dyDescent="0.4">
      <c r="A188" s="2" t="s">
        <v>150</v>
      </c>
      <c r="B188">
        <v>0</v>
      </c>
      <c r="C188">
        <v>1000</v>
      </c>
      <c r="D188">
        <v>2000</v>
      </c>
      <c r="E188">
        <v>3000</v>
      </c>
      <c r="F188">
        <v>4000</v>
      </c>
      <c r="G188">
        <v>5000</v>
      </c>
    </row>
    <row r="189" spans="1:7" x14ac:dyDescent="0.4">
      <c r="A189">
        <v>0</v>
      </c>
      <c r="B189" s="62">
        <v>0</v>
      </c>
      <c r="C189" s="65">
        <v>520</v>
      </c>
      <c r="D189" s="65">
        <v>1000</v>
      </c>
      <c r="E189" s="65">
        <v>1340.0000000000045</v>
      </c>
      <c r="F189" s="65">
        <v>1679.9999999999989</v>
      </c>
      <c r="G189" s="67">
        <v>1999.9999999999998</v>
      </c>
    </row>
    <row r="190" spans="1:7" x14ac:dyDescent="0.4">
      <c r="A190">
        <v>1000</v>
      </c>
      <c r="B190" s="63">
        <v>0</v>
      </c>
      <c r="C190">
        <v>1000</v>
      </c>
      <c r="D190">
        <v>1340.0000000000045</v>
      </c>
      <c r="E190">
        <v>1679.9999999999989</v>
      </c>
      <c r="F190">
        <v>1999.9999999999998</v>
      </c>
      <c r="G190" s="68">
        <v>2260.0000000000091</v>
      </c>
    </row>
    <row r="191" spans="1:7" x14ac:dyDescent="0.4">
      <c r="A191">
        <v>2000</v>
      </c>
      <c r="B191" s="63">
        <v>0</v>
      </c>
      <c r="C191">
        <v>1000</v>
      </c>
      <c r="D191">
        <v>1679.9999999999989</v>
      </c>
      <c r="E191">
        <v>1999.9999999999998</v>
      </c>
      <c r="F191">
        <v>2260.0000000000091</v>
      </c>
      <c r="G191" s="68">
        <v>2480.0000000000027</v>
      </c>
    </row>
    <row r="192" spans="1:7" x14ac:dyDescent="0.4">
      <c r="A192">
        <v>3000</v>
      </c>
      <c r="B192" s="63">
        <v>0</v>
      </c>
      <c r="C192">
        <v>1000</v>
      </c>
      <c r="D192">
        <v>2000</v>
      </c>
      <c r="E192">
        <v>2260.0000000000045</v>
      </c>
      <c r="F192">
        <v>2480.0000000000027</v>
      </c>
      <c r="G192" s="68">
        <v>2759.9999999999986</v>
      </c>
    </row>
    <row r="193" spans="1:7" x14ac:dyDescent="0.4">
      <c r="A193">
        <v>4000</v>
      </c>
      <c r="B193" s="63">
        <v>0</v>
      </c>
      <c r="C193">
        <v>1000</v>
      </c>
      <c r="D193">
        <v>2000</v>
      </c>
      <c r="E193">
        <v>2480.0000000000023</v>
      </c>
      <c r="F193">
        <v>2759.9999999999977</v>
      </c>
      <c r="G193" s="68">
        <v>3000</v>
      </c>
    </row>
    <row r="194" spans="1:7" x14ac:dyDescent="0.4">
      <c r="A194">
        <v>5000</v>
      </c>
      <c r="B194" s="64">
        <v>0</v>
      </c>
      <c r="C194" s="66">
        <v>1000</v>
      </c>
      <c r="D194" s="66">
        <v>2000</v>
      </c>
      <c r="E194" s="66">
        <v>2759.9999999999977</v>
      </c>
      <c r="F194" s="66">
        <v>3000</v>
      </c>
      <c r="G194" s="69">
        <v>3260.0000000000141</v>
      </c>
    </row>
    <row r="196" spans="1:7" x14ac:dyDescent="0.4">
      <c r="A196" s="2" t="s">
        <v>49</v>
      </c>
      <c r="B196">
        <v>0</v>
      </c>
      <c r="C196">
        <v>1000</v>
      </c>
      <c r="D196">
        <v>2000</v>
      </c>
      <c r="E196">
        <v>3000</v>
      </c>
      <c r="F196">
        <v>4000</v>
      </c>
      <c r="G196">
        <v>5000</v>
      </c>
    </row>
    <row r="197" spans="1:7" x14ac:dyDescent="0.4">
      <c r="A197">
        <v>0</v>
      </c>
      <c r="B197" s="70">
        <v>755320</v>
      </c>
      <c r="C197" s="73">
        <v>784760</v>
      </c>
      <c r="D197" s="73">
        <v>813320</v>
      </c>
      <c r="E197" s="73">
        <v>852940</v>
      </c>
      <c r="F197" s="73">
        <v>891700</v>
      </c>
      <c r="G197" s="76">
        <v>929820</v>
      </c>
    </row>
    <row r="198" spans="1:7" x14ac:dyDescent="0.4">
      <c r="A198">
        <v>1000</v>
      </c>
      <c r="B198" s="71">
        <v>795320</v>
      </c>
      <c r="C198" s="74">
        <v>810320</v>
      </c>
      <c r="D198" s="74">
        <v>849940</v>
      </c>
      <c r="E198" s="74">
        <v>888700</v>
      </c>
      <c r="F198" s="74">
        <v>926820</v>
      </c>
      <c r="G198" s="77">
        <v>971880</v>
      </c>
    </row>
    <row r="199" spans="1:7" x14ac:dyDescent="0.4">
      <c r="A199">
        <v>2000</v>
      </c>
      <c r="B199" s="71">
        <v>843380</v>
      </c>
      <c r="C199" s="74">
        <v>858380</v>
      </c>
      <c r="D199" s="74">
        <v>885700</v>
      </c>
      <c r="E199" s="74">
        <v>923820</v>
      </c>
      <c r="F199" s="74">
        <v>968880</v>
      </c>
      <c r="G199" s="77">
        <v>1014060</v>
      </c>
    </row>
    <row r="200" spans="1:7" x14ac:dyDescent="0.4">
      <c r="A200">
        <v>3000</v>
      </c>
      <c r="B200" s="71">
        <v>890820</v>
      </c>
      <c r="C200" s="74">
        <v>905820</v>
      </c>
      <c r="D200" s="74">
        <v>920820</v>
      </c>
      <c r="E200" s="74">
        <v>965880</v>
      </c>
      <c r="F200" s="74">
        <v>1011060</v>
      </c>
      <c r="G200" s="77">
        <v>1055140</v>
      </c>
    </row>
    <row r="201" spans="1:7" x14ac:dyDescent="0.4">
      <c r="A201">
        <v>4000</v>
      </c>
      <c r="B201" s="71">
        <v>942380</v>
      </c>
      <c r="C201" s="74">
        <v>957380</v>
      </c>
      <c r="D201" s="74">
        <v>972380</v>
      </c>
      <c r="E201" s="74">
        <v>1008060</v>
      </c>
      <c r="F201" s="74">
        <v>1052140</v>
      </c>
      <c r="G201" s="77">
        <v>1095820</v>
      </c>
    </row>
    <row r="202" spans="1:7" x14ac:dyDescent="0.4">
      <c r="A202">
        <v>5000</v>
      </c>
      <c r="B202" s="72">
        <v>993940</v>
      </c>
      <c r="C202" s="75">
        <v>1008940</v>
      </c>
      <c r="D202" s="75">
        <v>1023940</v>
      </c>
      <c r="E202" s="75">
        <v>1049140</v>
      </c>
      <c r="F202" s="75">
        <v>1092820</v>
      </c>
      <c r="G202" s="78">
        <v>1137880</v>
      </c>
    </row>
  </sheetData>
  <dataValidations count="3">
    <dataValidation type="list" allowBlank="1" showInputMessage="1" showErrorMessage="1" sqref="K4 O4" xr:uid="{514BC2B5-1A59-44F0-92BA-A3BEF5924ED4}">
      <formula1>OutputAddresses</formula1>
    </dataValidation>
    <dataValidation type="list" allowBlank="1" showInputMessage="1" showErrorMessage="1" sqref="L4" xr:uid="{0CBF97F5-4455-4E2A-A0C7-CF9C2B14E792}">
      <formula1>InputValues1</formula1>
    </dataValidation>
    <dataValidation type="list" allowBlank="1" showInputMessage="1" showErrorMessage="1" sqref="P4" xr:uid="{F2C30132-9885-47D9-9706-4AFC48F5F4AB}">
      <formula1>InputValues2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L11"/>
  <sheetViews>
    <sheetView tabSelected="1" workbookViewId="0">
      <selection activeCell="B11" sqref="B11"/>
    </sheetView>
  </sheetViews>
  <sheetFormatPr defaultRowHeight="12.3" x14ac:dyDescent="0.4"/>
  <cols>
    <col min="1" max="1" width="17.71875" customWidth="1"/>
    <col min="11" max="11" width="17.609375" customWidth="1"/>
  </cols>
  <sheetData>
    <row r="1" spans="1:12" x14ac:dyDescent="0.4">
      <c r="A1" s="1" t="s">
        <v>11</v>
      </c>
      <c r="K1" s="1" t="s">
        <v>12</v>
      </c>
    </row>
    <row r="2" spans="1:12" x14ac:dyDescent="0.4">
      <c r="K2" s="10" t="s">
        <v>14</v>
      </c>
      <c r="L2" s="9" t="s">
        <v>54</v>
      </c>
    </row>
    <row r="3" spans="1:12" x14ac:dyDescent="0.4">
      <c r="B3" s="3" t="s">
        <v>0</v>
      </c>
      <c r="C3" s="3"/>
      <c r="D3" s="3"/>
      <c r="E3" s="3"/>
      <c r="F3" s="3"/>
      <c r="G3" s="3"/>
      <c r="K3" s="9" t="s">
        <v>15</v>
      </c>
      <c r="L3" s="9" t="s">
        <v>55</v>
      </c>
    </row>
    <row r="4" spans="1:12" s="2" customFormat="1" x14ac:dyDescent="0.4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K4" t="s">
        <v>13</v>
      </c>
      <c r="L4" t="s">
        <v>56</v>
      </c>
    </row>
    <row r="5" spans="1:12" x14ac:dyDescent="0.4">
      <c r="A5" t="s">
        <v>8</v>
      </c>
      <c r="B5">
        <v>8</v>
      </c>
      <c r="C5">
        <v>0</v>
      </c>
      <c r="D5">
        <v>6</v>
      </c>
      <c r="E5">
        <v>0</v>
      </c>
      <c r="F5">
        <v>5</v>
      </c>
      <c r="G5">
        <v>0</v>
      </c>
      <c r="K5" t="s">
        <v>16</v>
      </c>
      <c r="L5" t="s">
        <v>58</v>
      </c>
    </row>
    <row r="7" spans="1:12" ht="26.25" customHeight="1" x14ac:dyDescent="0.4">
      <c r="A7" s="4" t="s">
        <v>9</v>
      </c>
      <c r="B7">
        <f xml:space="preserve"> SUM(G5,B5)</f>
        <v>8</v>
      </c>
      <c r="C7">
        <f xml:space="preserve"> SUM(B5:C5)</f>
        <v>8</v>
      </c>
      <c r="D7">
        <f xml:space="preserve"> SUM(C5:D5)</f>
        <v>6</v>
      </c>
      <c r="E7">
        <f xml:space="preserve"> SUM(D5:E5)</f>
        <v>6</v>
      </c>
      <c r="F7">
        <f xml:space="preserve"> SUM(E5:F5)</f>
        <v>5</v>
      </c>
      <c r="G7">
        <f xml:space="preserve"> SUM(F5:G5)</f>
        <v>5</v>
      </c>
    </row>
    <row r="8" spans="1:12" ht="12.6" thickBot="1" x14ac:dyDescent="0.45">
      <c r="B8" s="2"/>
      <c r="C8" s="2"/>
      <c r="D8" s="2"/>
      <c r="E8" s="2"/>
      <c r="F8" s="2"/>
      <c r="G8" s="2"/>
    </row>
    <row r="9" spans="1:12" ht="12.6" thickBot="1" x14ac:dyDescent="0.45">
      <c r="A9" t="s">
        <v>10</v>
      </c>
      <c r="B9" s="5">
        <v>8</v>
      </c>
      <c r="C9" s="6">
        <v>7</v>
      </c>
      <c r="D9" s="6">
        <v>6</v>
      </c>
      <c r="E9" s="6">
        <v>6</v>
      </c>
      <c r="F9" s="6">
        <v>5</v>
      </c>
      <c r="G9" s="7">
        <v>4</v>
      </c>
    </row>
    <row r="11" spans="1:12" x14ac:dyDescent="0.4">
      <c r="A11" s="8" t="s">
        <v>7</v>
      </c>
      <c r="B11">
        <f xml:space="preserve"> SUM(Number_starting)</f>
        <v>19</v>
      </c>
    </row>
  </sheetData>
  <sortState xmlns:xlrd2="http://schemas.microsoft.com/office/spreadsheetml/2017/richdata2" ref="K3:L5">
    <sortCondition ref="K2:K5"/>
  </sortState>
  <phoneticPr fontId="0" type="noConversion"/>
  <printOptions headings="1" gridLines="1"/>
  <pageMargins left="0.75" right="0.75" top="1" bottom="1" header="0.5" footer="0.5"/>
  <pageSetup scale="96" orientation="portrait" horizontalDpi="300" verticalDpi="300" r:id="rId1"/>
  <headerFooter alignWithMargins="0">
    <oddFooter>&amp;CProblem 3.2</oddFooter>
  </headerFooter>
  <ignoredErrors>
    <ignoredError sqref="C7:G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47</vt:i4>
      </vt:variant>
    </vt:vector>
  </HeadingPairs>
  <TitlesOfParts>
    <vt:vector size="51" baseType="lpstr">
      <vt:lpstr>4_2</vt:lpstr>
      <vt:lpstr>4_13</vt:lpstr>
      <vt:lpstr>STS_1</vt:lpstr>
      <vt:lpstr>4_41_a</vt:lpstr>
      <vt:lpstr>Actual_exposures</vt:lpstr>
      <vt:lpstr>STS_1!ChartData1</vt:lpstr>
      <vt:lpstr>STS_1!ChartData2</vt:lpstr>
      <vt:lpstr>Forecasted_demand</vt:lpstr>
      <vt:lpstr>STS_1!InputValues1</vt:lpstr>
      <vt:lpstr>STS_1!InputValues2</vt:lpstr>
      <vt:lpstr>Inventory_after_production</vt:lpstr>
      <vt:lpstr>Maximum_overtime_labor_hours_available</vt:lpstr>
      <vt:lpstr>Number_ads_purchased</vt:lpstr>
      <vt:lpstr>Number_available</vt:lpstr>
      <vt:lpstr>Number_required</vt:lpstr>
      <vt:lpstr>Number_starting</vt:lpstr>
      <vt:lpstr>STS_1!OutputAddresses</vt:lpstr>
      <vt:lpstr>STS_1!OutputValues_1</vt:lpstr>
      <vt:lpstr>STS_1!OutputValues_10</vt:lpstr>
      <vt:lpstr>STS_1!OutputValues_11</vt:lpstr>
      <vt:lpstr>STS_1!OutputValues_12</vt:lpstr>
      <vt:lpstr>STS_1!OutputValues_13</vt:lpstr>
      <vt:lpstr>STS_1!OutputValues_14</vt:lpstr>
      <vt:lpstr>STS_1!OutputValues_15</vt:lpstr>
      <vt:lpstr>STS_1!OutputValues_16</vt:lpstr>
      <vt:lpstr>STS_1!OutputValues_17</vt:lpstr>
      <vt:lpstr>STS_1!OutputValues_18</vt:lpstr>
      <vt:lpstr>STS_1!OutputValues_19</vt:lpstr>
      <vt:lpstr>STS_1!OutputValues_2</vt:lpstr>
      <vt:lpstr>STS_1!OutputValues_20</vt:lpstr>
      <vt:lpstr>STS_1!OutputValues_21</vt:lpstr>
      <vt:lpstr>STS_1!OutputValues_22</vt:lpstr>
      <vt:lpstr>STS_1!OutputValues_23</vt:lpstr>
      <vt:lpstr>STS_1!OutputValues_24</vt:lpstr>
      <vt:lpstr>STS_1!OutputValues_25</vt:lpstr>
      <vt:lpstr>STS_1!OutputValues_3</vt:lpstr>
      <vt:lpstr>STS_1!OutputValues_4</vt:lpstr>
      <vt:lpstr>STS_1!OutputValues_5</vt:lpstr>
      <vt:lpstr>STS_1!OutputValues_6</vt:lpstr>
      <vt:lpstr>STS_1!OutputValues_7</vt:lpstr>
      <vt:lpstr>STS_1!OutputValues_8</vt:lpstr>
      <vt:lpstr>STS_1!OutputValues_9</vt:lpstr>
      <vt:lpstr>Overtime_labor_hours_used</vt:lpstr>
      <vt:lpstr>Production_capacity</vt:lpstr>
      <vt:lpstr>Required_exposures</vt:lpstr>
      <vt:lpstr>Shoes_produced</vt:lpstr>
      <vt:lpstr>'4_13'!Total_cost</vt:lpstr>
      <vt:lpstr>Total_cost</vt:lpstr>
      <vt:lpstr>Total_employed</vt:lpstr>
      <vt:lpstr>Workers_fired</vt:lpstr>
      <vt:lpstr>Workers_hired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Avinash Bisram</cp:lastModifiedBy>
  <cp:lastPrinted>1996-01-13T18:41:38Z</cp:lastPrinted>
  <dcterms:created xsi:type="dcterms:W3CDTF">1996-01-13T18:42:03Z</dcterms:created>
  <dcterms:modified xsi:type="dcterms:W3CDTF">2024-03-07T02:32:43Z</dcterms:modified>
</cp:coreProperties>
</file>