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vira\Dropbox\"/>
    </mc:Choice>
  </mc:AlternateContent>
  <xr:revisionPtr revIDLastSave="0" documentId="8_{AA3C7C35-474E-422F-8252-B219C42211A3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Centeral Tendency - Example #1" sheetId="12" r:id="rId1"/>
    <sheet name="Centeral Tendency - Example #2" sheetId="13" r:id="rId2"/>
    <sheet name="Distribution" sheetId="6" r:id="rId3"/>
    <sheet name="Distribution Eg" sheetId="7" r:id="rId4"/>
    <sheet name="Example - Normal Dist" sheetId="10" r:id="rId5"/>
    <sheet name="Example of Normal Distribution" sheetId="9" r:id="rId6"/>
    <sheet name="Example 1" sheetId="5" r:id="rId7"/>
    <sheet name="Example 2" sheetId="1" r:id="rId8"/>
    <sheet name="Grouped Data" sheetId="4" r:id="rId9"/>
    <sheet name="Std Dev of Grp Data - Example" sheetId="14" r:id="rId10"/>
    <sheet name="Skewness" sheetId="8" r:id="rId11"/>
    <sheet name="MATRIX" sheetId="11" r:id="rId12"/>
    <sheet name="Matrix - Assignment #1(Example)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5" l="1"/>
  <c r="H27" i="15"/>
  <c r="I27" i="15"/>
  <c r="J27" i="15"/>
  <c r="G28" i="15"/>
  <c r="H28" i="15"/>
  <c r="I28" i="15"/>
  <c r="J28" i="15"/>
  <c r="G29" i="15"/>
  <c r="H29" i="15"/>
  <c r="I29" i="15"/>
  <c r="J29" i="15"/>
  <c r="G30" i="15"/>
  <c r="H30" i="15"/>
  <c r="I30" i="15"/>
  <c r="J30" i="15"/>
  <c r="F6" i="14"/>
  <c r="G6" i="14"/>
  <c r="F7" i="14"/>
  <c r="G7" i="14"/>
  <c r="F8" i="14"/>
  <c r="G8" i="14"/>
  <c r="G14" i="14" s="1"/>
  <c r="F9" i="14"/>
  <c r="G9" i="14"/>
  <c r="F10" i="14"/>
  <c r="G10" i="14"/>
  <c r="F11" i="14"/>
  <c r="G11" i="14"/>
  <c r="F12" i="14"/>
  <c r="G12" i="14"/>
  <c r="D14" i="14"/>
  <c r="I8" i="14" l="1"/>
  <c r="J8" i="14" s="1"/>
  <c r="K8" i="14" s="1"/>
  <c r="H7" i="14"/>
  <c r="I7" i="14" s="1"/>
  <c r="J7" i="14" s="1"/>
  <c r="K7" i="14" s="1"/>
  <c r="H6" i="14"/>
  <c r="I6" i="14" s="1"/>
  <c r="J6" i="14" s="1"/>
  <c r="K6" i="14" s="1"/>
  <c r="H8" i="14"/>
  <c r="H12" i="14"/>
  <c r="I12" i="14" s="1"/>
  <c r="J12" i="14" s="1"/>
  <c r="K12" i="14" s="1"/>
  <c r="H10" i="14"/>
  <c r="I10" i="14" s="1"/>
  <c r="J10" i="14" s="1"/>
  <c r="K10" i="14" s="1"/>
  <c r="H11" i="14"/>
  <c r="I11" i="14" s="1"/>
  <c r="J11" i="14" s="1"/>
  <c r="K11" i="14" s="1"/>
  <c r="H9" i="14"/>
  <c r="I9" i="14" s="1"/>
  <c r="J9" i="14" s="1"/>
  <c r="K9" i="14" s="1"/>
  <c r="J16" i="4"/>
  <c r="D9" i="4"/>
  <c r="E9" i="4"/>
  <c r="F3" i="10"/>
  <c r="E3" i="10"/>
  <c r="D3" i="10"/>
  <c r="H29" i="13"/>
  <c r="J7" i="13" s="1"/>
  <c r="J8" i="13" s="1"/>
  <c r="C31" i="13"/>
  <c r="F8" i="13"/>
  <c r="H8" i="13" s="1"/>
  <c r="F9" i="13"/>
  <c r="H9" i="13"/>
  <c r="F10" i="13"/>
  <c r="H10" i="13" s="1"/>
  <c r="F11" i="13"/>
  <c r="H11" i="13"/>
  <c r="F12" i="13"/>
  <c r="H12" i="13" s="1"/>
  <c r="F13" i="13"/>
  <c r="H13" i="13"/>
  <c r="C14" i="13"/>
  <c r="F14" i="13" s="1"/>
  <c r="H14" i="13" s="1"/>
  <c r="C15" i="13"/>
  <c r="F15" i="13" s="1"/>
  <c r="H15" i="13" s="1"/>
  <c r="C16" i="13"/>
  <c r="C22" i="13" s="1"/>
  <c r="F22" i="13" s="1"/>
  <c r="H22" i="13" s="1"/>
  <c r="F16" i="13"/>
  <c r="H16" i="13" s="1"/>
  <c r="C17" i="13"/>
  <c r="F17" i="13" s="1"/>
  <c r="H17" i="13" s="1"/>
  <c r="C18" i="13"/>
  <c r="F18" i="13" s="1"/>
  <c r="H18" i="13" s="1"/>
  <c r="C19" i="13"/>
  <c r="F19" i="13" s="1"/>
  <c r="H19" i="13" s="1"/>
  <c r="C20" i="13"/>
  <c r="F20" i="13"/>
  <c r="H20" i="13" s="1"/>
  <c r="C23" i="13"/>
  <c r="F23" i="13" s="1"/>
  <c r="H23" i="13" s="1"/>
  <c r="C24" i="13"/>
  <c r="F24" i="13"/>
  <c r="H24" i="13" s="1"/>
  <c r="F26" i="13"/>
  <c r="H26" i="13" s="1"/>
  <c r="F27" i="13"/>
  <c r="H27" i="13"/>
  <c r="H28" i="13"/>
  <c r="I3" i="12"/>
  <c r="J3" i="12" s="1"/>
  <c r="J16" i="12" s="1"/>
  <c r="K16" i="12" s="1"/>
  <c r="K17" i="12" s="1"/>
  <c r="I4" i="12"/>
  <c r="J4" i="12" s="1"/>
  <c r="I5" i="12"/>
  <c r="J5" i="12"/>
  <c r="I6" i="12"/>
  <c r="J6" i="12" s="1"/>
  <c r="I7" i="12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F17" i="12"/>
  <c r="F18" i="12"/>
  <c r="F19" i="12"/>
  <c r="K16" i="14" l="1"/>
  <c r="K17" i="14" s="1"/>
  <c r="K18" i="14" s="1"/>
  <c r="C25" i="13"/>
  <c r="F25" i="13" s="1"/>
  <c r="H25" i="13" s="1"/>
  <c r="C21" i="13"/>
  <c r="F21" i="13" s="1"/>
  <c r="H21" i="13" s="1"/>
  <c r="D36" i="10"/>
  <c r="C29" i="13" l="1"/>
  <c r="C30" i="13" s="1"/>
  <c r="E33" i="10" l="1"/>
  <c r="D32" i="10"/>
  <c r="F33" i="10"/>
  <c r="F32" i="10"/>
  <c r="E32" i="10"/>
  <c r="D33" i="10"/>
  <c r="F5" i="10"/>
  <c r="F11" i="10"/>
  <c r="F17" i="10"/>
  <c r="F23" i="10"/>
  <c r="F29" i="10"/>
  <c r="F6" i="10"/>
  <c r="F12" i="10"/>
  <c r="F18" i="10"/>
  <c r="F24" i="10"/>
  <c r="F30" i="10"/>
  <c r="F20" i="10"/>
  <c r="F9" i="10"/>
  <c r="F21" i="10"/>
  <c r="F10" i="10"/>
  <c r="F28" i="10"/>
  <c r="F7" i="10"/>
  <c r="F13" i="10"/>
  <c r="F19" i="10"/>
  <c r="F25" i="10"/>
  <c r="F8" i="10"/>
  <c r="F26" i="10"/>
  <c r="F15" i="10"/>
  <c r="F27" i="10"/>
  <c r="F4" i="10"/>
  <c r="F16" i="10"/>
  <c r="F22" i="10"/>
  <c r="F14" i="10"/>
  <c r="F34" i="1"/>
  <c r="F33" i="1"/>
  <c r="M7" i="6"/>
  <c r="M6" i="6"/>
  <c r="M5" i="6"/>
  <c r="M4" i="6"/>
  <c r="M3" i="6"/>
  <c r="M2" i="6"/>
  <c r="D17" i="4"/>
  <c r="H13" i="4"/>
  <c r="I13" i="4" s="1"/>
  <c r="J13" i="4" s="1"/>
  <c r="H11" i="4"/>
  <c r="I11" i="4" s="1"/>
  <c r="J11" i="4" s="1"/>
  <c r="H14" i="4"/>
  <c r="I14" i="4" s="1"/>
  <c r="J14" i="4" s="1"/>
  <c r="F13" i="4"/>
  <c r="H12" i="4"/>
  <c r="I12" i="4" s="1"/>
  <c r="J12" i="4" s="1"/>
  <c r="F11" i="4"/>
  <c r="F10" i="4"/>
  <c r="H9" i="4"/>
  <c r="I9" i="4" s="1"/>
  <c r="J9" i="4" s="1"/>
  <c r="G33" i="1" l="1"/>
  <c r="F14" i="4"/>
  <c r="H10" i="4"/>
  <c r="I10" i="4" s="1"/>
  <c r="J10" i="4" s="1"/>
  <c r="F9" i="4"/>
  <c r="F12" i="4"/>
  <c r="J13" i="5"/>
  <c r="I15" i="5"/>
  <c r="J15" i="5" s="1"/>
  <c r="I14" i="5"/>
  <c r="J14" i="5" s="1"/>
  <c r="I13" i="5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6" i="5" s="1"/>
  <c r="I5" i="5"/>
  <c r="J5" i="5" s="1"/>
  <c r="I4" i="5"/>
  <c r="J4" i="5" s="1"/>
  <c r="I3" i="5"/>
  <c r="J3" i="5" s="1"/>
  <c r="H28" i="1"/>
  <c r="F9" i="1"/>
  <c r="H9" i="1" s="1"/>
  <c r="F8" i="1"/>
  <c r="H8" i="1" s="1"/>
  <c r="F10" i="1"/>
  <c r="H10" i="1" s="1"/>
  <c r="F11" i="1"/>
  <c r="H11" i="1" s="1"/>
  <c r="F12" i="1"/>
  <c r="H12" i="1" s="1"/>
  <c r="F13" i="1"/>
  <c r="H13" i="1" s="1"/>
  <c r="F26" i="1"/>
  <c r="H26" i="1" s="1"/>
  <c r="F27" i="1"/>
  <c r="H27" i="1" s="1"/>
  <c r="C31" i="1"/>
  <c r="F17" i="5"/>
  <c r="F18" i="5"/>
  <c r="C19" i="1"/>
  <c r="F19" i="1" s="1"/>
  <c r="H19" i="1" s="1"/>
  <c r="C18" i="1"/>
  <c r="C24" i="1" s="1"/>
  <c r="F24" i="1" s="1"/>
  <c r="H24" i="1" s="1"/>
  <c r="C17" i="1"/>
  <c r="F17" i="1" s="1"/>
  <c r="H17" i="1" s="1"/>
  <c r="C16" i="1"/>
  <c r="F16" i="1" s="1"/>
  <c r="H16" i="1" s="1"/>
  <c r="C15" i="1"/>
  <c r="C21" i="1" s="1"/>
  <c r="F21" i="1" s="1"/>
  <c r="H21" i="1" s="1"/>
  <c r="C14" i="1"/>
  <c r="J17" i="4" l="1"/>
  <c r="J18" i="4" s="1"/>
  <c r="F18" i="1"/>
  <c r="H18" i="1" s="1"/>
  <c r="F15" i="1"/>
  <c r="H15" i="1" s="1"/>
  <c r="F18" i="4"/>
  <c r="C25" i="1"/>
  <c r="F25" i="1" s="1"/>
  <c r="H25" i="1" s="1"/>
  <c r="C20" i="1"/>
  <c r="F20" i="1" s="1"/>
  <c r="H20" i="1" s="1"/>
  <c r="F14" i="1"/>
  <c r="H14" i="1" s="1"/>
  <c r="C22" i="1"/>
  <c r="F22" i="1" s="1"/>
  <c r="H22" i="1" s="1"/>
  <c r="C23" i="1"/>
  <c r="F23" i="1" s="1"/>
  <c r="H23" i="1" s="1"/>
  <c r="H29" i="1" s="1"/>
  <c r="J7" i="1" s="1"/>
  <c r="J8" i="1" s="1"/>
  <c r="J16" i="5"/>
  <c r="K16" i="5" s="1"/>
  <c r="K17" i="5" s="1"/>
  <c r="F19" i="5"/>
  <c r="C29" i="1" l="1"/>
  <c r="C30" i="1" s="1"/>
  <c r="F37" i="1" l="1"/>
  <c r="F36" i="1"/>
  <c r="G3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Aviral Dhingra</author>
  </authors>
  <commentList>
    <comment ref="B38" authorId="0" shapeId="0" xr:uid="{34F4CA5C-F567-4804-B665-FF5A33E72761}">
      <text>
        <r>
          <rPr>
            <sz val="9"/>
            <color indexed="81"/>
            <rFont val="Tahoma"/>
            <family val="2"/>
          </rPr>
          <t xml:space="preserve">What was the diagnol line called? - Ask Sir
</t>
        </r>
      </text>
    </comment>
  </commentList>
</comments>
</file>

<file path=xl/sharedStrings.xml><?xml version="1.0" encoding="utf-8"?>
<sst xmlns="http://schemas.openxmlformats.org/spreadsheetml/2006/main" count="297" uniqueCount="202">
  <si>
    <t>65 - 69</t>
  </si>
  <si>
    <t>Organization 1</t>
  </si>
  <si>
    <t>Emp 1</t>
  </si>
  <si>
    <t>Emp 2</t>
  </si>
  <si>
    <t>Emp 3</t>
  </si>
  <si>
    <t>Emp 4</t>
  </si>
  <si>
    <t>Emp 5</t>
  </si>
  <si>
    <t>Emp 6</t>
  </si>
  <si>
    <t>Emp 7</t>
  </si>
  <si>
    <t>Emp 8</t>
  </si>
  <si>
    <t>Emp 9</t>
  </si>
  <si>
    <t>Emp 10</t>
  </si>
  <si>
    <t>Emp 11</t>
  </si>
  <si>
    <t>Emp 12</t>
  </si>
  <si>
    <t>Emp 13</t>
  </si>
  <si>
    <t>Emp 14</t>
  </si>
  <si>
    <t>Emp 15</t>
  </si>
  <si>
    <t>Emp 16</t>
  </si>
  <si>
    <t>Emp 17</t>
  </si>
  <si>
    <t>Emp 18</t>
  </si>
  <si>
    <t>Emp 19</t>
  </si>
  <si>
    <t>Emp 20</t>
  </si>
  <si>
    <t>Salary (in USD)</t>
  </si>
  <si>
    <t>Fuel prices in India</t>
  </si>
  <si>
    <t>3. Calculate sum of f*X and f</t>
  </si>
  <si>
    <t>f</t>
  </si>
  <si>
    <t>X</t>
  </si>
  <si>
    <t>f*X</t>
  </si>
  <si>
    <t>Class Limit</t>
  </si>
  <si>
    <t>Frequency</t>
  </si>
  <si>
    <t>mean</t>
  </si>
  <si>
    <t>X-mean</t>
  </si>
  <si>
    <r>
      <t>(X-mean)</t>
    </r>
    <r>
      <rPr>
        <vertAlign val="superscript"/>
        <sz val="14"/>
        <color theme="1"/>
        <rFont val="Calibri"/>
        <family val="2"/>
        <scheme val="minor"/>
      </rPr>
      <t>2</t>
    </r>
  </si>
  <si>
    <r>
      <t>f*(X-mean)</t>
    </r>
    <r>
      <rPr>
        <vertAlign val="superscript"/>
        <sz val="14"/>
        <color theme="1"/>
        <rFont val="Calibri"/>
        <family val="2"/>
        <scheme val="minor"/>
      </rPr>
      <t>2</t>
    </r>
  </si>
  <si>
    <t>4. Calculate f*(square(X-mean))</t>
  </si>
  <si>
    <t>5. Divide f*(square(X-mean)) by (sum of freq - 1)</t>
  </si>
  <si>
    <t>6. Sqrroot of Variance - Std Dev</t>
  </si>
  <si>
    <t>1. Calculate Mean</t>
  </si>
  <si>
    <t>2. Subtract mean from each element</t>
  </si>
  <si>
    <t>3. Calculate square of (X-mean)</t>
  </si>
  <si>
    <r>
      <t>4. Do sum of (X-mean)</t>
    </r>
    <r>
      <rPr>
        <vertAlign val="superscript"/>
        <sz val="14"/>
        <color theme="1"/>
        <rFont val="Calibri"/>
        <family val="2"/>
        <scheme val="minor"/>
      </rPr>
      <t>2</t>
    </r>
  </si>
  <si>
    <t>Mean</t>
  </si>
  <si>
    <t>Mode</t>
  </si>
  <si>
    <t>Median</t>
  </si>
  <si>
    <t>Standard Deviation</t>
  </si>
  <si>
    <t>St 1</t>
  </si>
  <si>
    <t>St 2</t>
  </si>
  <si>
    <t>St 3</t>
  </si>
  <si>
    <t>St 4</t>
  </si>
  <si>
    <t>St 5</t>
  </si>
  <si>
    <t>St 6</t>
  </si>
  <si>
    <t>St 7</t>
  </si>
  <si>
    <t>St 8</t>
  </si>
  <si>
    <t>St 9</t>
  </si>
  <si>
    <t>St 10</t>
  </si>
  <si>
    <t>St 11</t>
  </si>
  <si>
    <t>St 12</t>
  </si>
  <si>
    <t>Maths Scores</t>
  </si>
  <si>
    <t>Sum</t>
  </si>
  <si>
    <t>Number of Students</t>
  </si>
  <si>
    <t>Mean Marks</t>
  </si>
  <si>
    <t>St 13</t>
  </si>
  <si>
    <t>Central Tendency Method</t>
  </si>
  <si>
    <t>(X-mean)</t>
  </si>
  <si>
    <t>Square of (X-mean)</t>
  </si>
  <si>
    <t>Variance</t>
  </si>
  <si>
    <t>Std Dev</t>
  </si>
  <si>
    <t>std Dev = sqrt(Variance)</t>
  </si>
  <si>
    <t>X (mid point)</t>
  </si>
  <si>
    <t>1. Calculate mean or mid pt of each class interval</t>
  </si>
  <si>
    <t>2. Multiply Freq with Mean (or mid pt)</t>
  </si>
  <si>
    <t>What is a Distrubution</t>
  </si>
  <si>
    <t>Or Probability Distribution</t>
  </si>
  <si>
    <t>It is a function which shows possible  values for a variable and how often they occur</t>
  </si>
  <si>
    <t>Types of Distribution</t>
  </si>
  <si>
    <t>Discrete</t>
  </si>
  <si>
    <t>Continuous</t>
  </si>
  <si>
    <t>When the values are in discrete form for eg 1,2,3,10,20</t>
  </si>
  <si>
    <t>When the values are continuous for eg 1.111 , 1.1112 , 5.555,5.6, etc</t>
  </si>
  <si>
    <t>Binomial</t>
  </si>
  <si>
    <t>Poisson</t>
  </si>
  <si>
    <t>Hypergeometric</t>
  </si>
  <si>
    <t>Normal</t>
  </si>
  <si>
    <t>Uniform</t>
  </si>
  <si>
    <t>Exponential</t>
  </si>
  <si>
    <t>A normal distribution is where the values of a variable is normally distributed or distributed in a bell shaped</t>
  </si>
  <si>
    <t>X square</t>
  </si>
  <si>
    <t>Normal Distribution has mean = median = mode</t>
  </si>
  <si>
    <t>Normal Distribution will have 68.27% of observations or values within 1 Std Dev</t>
  </si>
  <si>
    <t>Normal Distribution will have 95.45% of observations or values within 2 Std Dev</t>
  </si>
  <si>
    <t>Normal Distribution will have 99.6% of observations or values within 3 Std Dev</t>
  </si>
  <si>
    <t>Skewness means that data has some influence factors</t>
  </si>
  <si>
    <t>Positive Skewed</t>
  </si>
  <si>
    <t>Negative Skewed</t>
  </si>
  <si>
    <t>Large tail towards Left</t>
  </si>
  <si>
    <t>Large tail towards Right</t>
  </si>
  <si>
    <t>Mean &lt; Median &lt; Mode</t>
  </si>
  <si>
    <t>Mean &gt; Median &gt; Mode</t>
  </si>
  <si>
    <t>Sum of f</t>
  </si>
  <si>
    <t>In case of population, divide by N (sum of frequencies)</t>
  </si>
  <si>
    <t>In case of sample, divide by n (sum of frequencies)-1</t>
  </si>
  <si>
    <t>Dice</t>
  </si>
  <si>
    <t>Prob</t>
  </si>
  <si>
    <t>68% of employees will fall between</t>
  </si>
  <si>
    <t>95% will have 2,3</t>
  </si>
  <si>
    <t>68% will have 2</t>
  </si>
  <si>
    <t>99% will have 2, 3, 4,</t>
  </si>
  <si>
    <t>100% will have 2, 3,4,5</t>
  </si>
  <si>
    <t>2 and 3</t>
  </si>
  <si>
    <t>2 and 3 and 4</t>
  </si>
  <si>
    <t>1 Std Dev</t>
  </si>
  <si>
    <t>2 Dtd Dev</t>
  </si>
  <si>
    <t>3 Strd Dev</t>
  </si>
  <si>
    <t>4 Std Dev</t>
  </si>
  <si>
    <t>=mean + 4*std dev</t>
  </si>
  <si>
    <t>Students</t>
  </si>
  <si>
    <t>Weights</t>
  </si>
  <si>
    <t>Normal Distn</t>
  </si>
  <si>
    <t>Mean of Class Limit</t>
  </si>
  <si>
    <t>60 - 64</t>
  </si>
  <si>
    <t>55 - 59</t>
  </si>
  <si>
    <t>45 - 49</t>
  </si>
  <si>
    <t>50 - 54</t>
  </si>
  <si>
    <t>40 - 44</t>
  </si>
  <si>
    <t>=sum of f*x / sum of f</t>
  </si>
  <si>
    <t>in Kgs</t>
  </si>
  <si>
    <t>1 SD = 68%</t>
  </si>
  <si>
    <t>2 SD = 95%</t>
  </si>
  <si>
    <t>3 SD = 99%</t>
  </si>
  <si>
    <t>MATRIX</t>
  </si>
  <si>
    <t>J &amp; I - INDIVIDUAL</t>
  </si>
  <si>
    <t>M &amp; N - TOTAL DIMENSION</t>
  </si>
  <si>
    <t>J/M = ROW</t>
  </si>
  <si>
    <t>I/N = COLUMN</t>
  </si>
  <si>
    <t>Identity Matrix</t>
  </si>
  <si>
    <t>NO DIVISION</t>
  </si>
  <si>
    <t>ADD/SUBTRACT/MULTIPLY (SCALER &amp; USUAL)</t>
  </si>
  <si>
    <t>DIENSION HAS TO BE SAME</t>
  </si>
  <si>
    <r>
      <t>ADD A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TO THE OTHER MATRIX'S A</t>
    </r>
    <r>
      <rPr>
        <vertAlign val="subscript"/>
        <sz val="11"/>
        <color theme="1"/>
        <rFont val="Calibri"/>
        <family val="2"/>
        <scheme val="minor"/>
      </rPr>
      <t>IJ</t>
    </r>
  </si>
  <si>
    <t>ADD THE SAME CO-ORDINATES</t>
  </si>
  <si>
    <t>ADDITION</t>
  </si>
  <si>
    <t>IF THERE IS 1 NUMBER TO ADD TO A WHOLE MATRIX, U ADD THAT NUMBER TO EVERY VALUE IN THE MATRIX</t>
  </si>
  <si>
    <t>Where, I=J… A will be 1 (has to be diagnol)</t>
  </si>
  <si>
    <t>MULTIPLICATION - SCALER (MATRIX*N [NUMBER])</t>
  </si>
  <si>
    <t>SAME AS ADITION</t>
  </si>
  <si>
    <t>SUBTRACTION</t>
  </si>
  <si>
    <t>J x I WILL ALWAYS BE "LESS THAN EQUAL" TO M x N</t>
  </si>
  <si>
    <t>a (number) can be negative but j,I,m,n (dimensions) can only be positive</t>
  </si>
  <si>
    <t>Make an equation &amp; fill the matrix according to that</t>
  </si>
  <si>
    <r>
      <t>EG. a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2i-j</t>
    </r>
  </si>
  <si>
    <t>General Representation (with equation for "a")</t>
  </si>
  <si>
    <t>Type of Matrix</t>
  </si>
  <si>
    <t>Only possible in square matrix (m = n)</t>
  </si>
  <si>
    <t>NEEDS TO BE DENOTED BY DOT (  )</t>
  </si>
  <si>
    <t>Topics Covered</t>
  </si>
  <si>
    <t>What is a Matrix</t>
  </si>
  <si>
    <t>The dimensions of a matrix</t>
  </si>
  <si>
    <t>The common variables</t>
  </si>
  <si>
    <t>General Representation (equation)</t>
  </si>
  <si>
    <t>Operations On a matrix (+,-,*,etc.)</t>
  </si>
  <si>
    <t>Sqaure of (x-mean)</t>
  </si>
  <si>
    <t>To make all numbers positive</t>
  </si>
  <si>
    <t>Variance (different unit)</t>
  </si>
  <si>
    <t>Square root is to cancel the sqare we did before</t>
  </si>
  <si>
    <t>we do frquency-1 if u take sample (part of data)</t>
  </si>
  <si>
    <t>sample</t>
  </si>
  <si>
    <t>part of data</t>
  </si>
  <si>
    <t>population</t>
  </si>
  <si>
    <t>total data - everything in it</t>
  </si>
  <si>
    <t>sum of f*(x-mean)2 for each data point</t>
  </si>
  <si>
    <t>s1</t>
  </si>
  <si>
    <t>s1/(sum of f-1)</t>
  </si>
  <si>
    <t>-1 is for sample data</t>
  </si>
  <si>
    <t>s2 (varience)</t>
  </si>
  <si>
    <t>s3 (STD. VARIENCE)</t>
  </si>
  <si>
    <t>sqare root of varience</t>
  </si>
  <si>
    <t>STEPS</t>
  </si>
  <si>
    <t>F = FREQUENCY</t>
  </si>
  <si>
    <t>X = MIDIPOINT</t>
  </si>
  <si>
    <t>Varience (Sample [-1] )</t>
  </si>
  <si>
    <t>x-mean</t>
  </si>
  <si>
    <t>f*x</t>
  </si>
  <si>
    <t>x (mid point)</t>
  </si>
  <si>
    <t>Frequency (Days)</t>
  </si>
  <si>
    <t>Max - Temperature</t>
  </si>
  <si>
    <t>Min - Temprature</t>
  </si>
  <si>
    <t>Steps</t>
  </si>
  <si>
    <t>Range</t>
  </si>
  <si>
    <t>Calculate Std Dev</t>
  </si>
  <si>
    <t>J</t>
  </si>
  <si>
    <t>ANS</t>
  </si>
  <si>
    <t>I</t>
  </si>
  <si>
    <t>Q2</t>
  </si>
  <si>
    <t>SUM</t>
  </si>
  <si>
    <t>B</t>
  </si>
  <si>
    <t>A</t>
  </si>
  <si>
    <t>Q1</t>
  </si>
  <si>
    <t>Calculate C.I   where I is Identity Matrix</t>
  </si>
  <si>
    <t>Create a 4 X 4 matrix which has representation as 3i - 4j</t>
  </si>
  <si>
    <t>Within above given 2 matrices, calculate 2A - B</t>
  </si>
  <si>
    <t>C</t>
  </si>
  <si>
    <t>What is Normal Distribution?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</si>
</sst>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7" fillId="11" borderId="0" applyNumberFormat="0" applyBorder="0" applyAlignment="0" applyProtection="0"/>
    <xf numFmtId="0" fontId="8" fillId="12" borderId="13" applyNumberFormat="0" applyAlignment="0" applyProtection="0"/>
  </cellStyleXfs>
  <cellXfs count="7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8" borderId="0" xfId="0" applyFill="1"/>
    <xf numFmtId="9" fontId="0" fillId="0" borderId="0" xfId="0" applyNumberFormat="1"/>
    <xf numFmtId="0" fontId="0" fillId="0" borderId="0" xfId="0" quotePrefix="1"/>
    <xf numFmtId="0" fontId="0" fillId="0" borderId="0" xfId="0" applyFill="1"/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/>
    <xf numFmtId="0" fontId="0" fillId="0" borderId="10" xfId="0" applyBorder="1"/>
    <xf numFmtId="0" fontId="0" fillId="0" borderId="11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3" fillId="10" borderId="0" xfId="0" applyFont="1" applyFill="1" applyAlignment="1">
      <alignment horizontal="center"/>
    </xf>
    <xf numFmtId="0" fontId="0" fillId="6" borderId="4" xfId="0" applyFill="1" applyBorder="1"/>
    <xf numFmtId="0" fontId="0" fillId="7" borderId="5" xfId="0" applyFill="1" applyBorder="1"/>
    <xf numFmtId="0" fontId="0" fillId="0" borderId="12" xfId="0" applyBorder="1"/>
    <xf numFmtId="0" fontId="0" fillId="0" borderId="0" xfId="0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7" fillId="11" borderId="14" xfId="2" applyBorder="1" applyAlignment="1">
      <alignment horizontal="center"/>
    </xf>
    <xf numFmtId="0" fontId="7" fillId="11" borderId="15" xfId="2" applyBorder="1" applyAlignment="1">
      <alignment horizontal="center"/>
    </xf>
    <xf numFmtId="0" fontId="7" fillId="11" borderId="15" xfId="2" applyBorder="1"/>
    <xf numFmtId="0" fontId="2" fillId="12" borderId="16" xfId="3" applyFont="1" applyBorder="1" applyAlignment="1">
      <alignment horizontal="center"/>
    </xf>
    <xf numFmtId="0" fontId="2" fillId="12" borderId="17" xfId="3" applyFont="1" applyBorder="1" applyAlignment="1">
      <alignment horizontal="center"/>
    </xf>
    <xf numFmtId="0" fontId="2" fillId="12" borderId="17" xfId="3" applyFont="1" applyBorder="1"/>
    <xf numFmtId="0" fontId="2" fillId="12" borderId="18" xfId="3" applyFont="1" applyBorder="1" applyAlignment="1">
      <alignment horizontal="center"/>
    </xf>
    <xf numFmtId="0" fontId="2" fillId="12" borderId="19" xfId="3" applyFont="1" applyBorder="1" applyAlignment="1">
      <alignment horizontal="center"/>
    </xf>
    <xf numFmtId="0" fontId="2" fillId="12" borderId="19" xfId="3" applyFont="1" applyBorder="1"/>
    <xf numFmtId="0" fontId="0" fillId="0" borderId="20" xfId="0" applyBorder="1"/>
    <xf numFmtId="0" fontId="0" fillId="13" borderId="20" xfId="0" applyFill="1" applyBorder="1"/>
    <xf numFmtId="0" fontId="0" fillId="13" borderId="12" xfId="0" applyFill="1" applyBorder="1"/>
    <xf numFmtId="0" fontId="0" fillId="8" borderId="7" xfId="0" applyFill="1" applyBorder="1"/>
    <xf numFmtId="0" fontId="0" fillId="8" borderId="12" xfId="0" applyFill="1" applyBorder="1"/>
    <xf numFmtId="0" fontId="0" fillId="8" borderId="6" xfId="0" applyFill="1" applyBorder="1"/>
    <xf numFmtId="0" fontId="10" fillId="13" borderId="21" xfId="0" applyFont="1" applyFill="1" applyBorder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0" fillId="9" borderId="0" xfId="0" applyFill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5" xfId="0" applyBorder="1"/>
    <xf numFmtId="0" fontId="0" fillId="0" borderId="21" xfId="0" applyBorder="1"/>
    <xf numFmtId="0" fontId="0" fillId="0" borderId="4" xfId="0" applyBorder="1"/>
    <xf numFmtId="0" fontId="0" fillId="15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9" fillId="14" borderId="0" xfId="0" applyFont="1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</cellXfs>
  <cellStyles count="4">
    <cellStyle name="Good" xfId="2" builtinId="26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8621939064883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'Centeral Tendency - Example #1'!$F$3:$F$15</c:f>
              <c:numCache>
                <c:formatCode>General</c:formatCode>
                <c:ptCount val="13"/>
                <c:pt idx="0">
                  <c:v>45</c:v>
                </c:pt>
                <c:pt idx="1">
                  <c:v>45</c:v>
                </c:pt>
                <c:pt idx="2">
                  <c:v>46</c:v>
                </c:pt>
                <c:pt idx="3">
                  <c:v>49</c:v>
                </c:pt>
                <c:pt idx="4">
                  <c:v>50</c:v>
                </c:pt>
                <c:pt idx="5">
                  <c:v>5</c:v>
                </c:pt>
                <c:pt idx="6">
                  <c:v>45</c:v>
                </c:pt>
                <c:pt idx="7">
                  <c:v>45</c:v>
                </c:pt>
                <c:pt idx="8">
                  <c:v>10</c:v>
                </c:pt>
                <c:pt idx="9">
                  <c:v>5</c:v>
                </c:pt>
                <c:pt idx="10">
                  <c:v>43</c:v>
                </c:pt>
                <c:pt idx="11">
                  <c:v>44</c:v>
                </c:pt>
                <c:pt idx="1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E-42AE-9AE9-3BFD36BC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865152"/>
        <c:axId val="-2095864608"/>
      </c:barChart>
      <c:catAx>
        <c:axId val="-209586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864608"/>
        <c:crosses val="autoZero"/>
        <c:auto val="1"/>
        <c:lblAlgn val="ctr"/>
        <c:lblOffset val="100"/>
        <c:noMultiLvlLbl val="0"/>
      </c:catAx>
      <c:valAx>
        <c:axId val="-20958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86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Probability Of 1 Fair Die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Distribution!$M$2:$M$7</c:f>
              <c:numCache>
                <c:formatCode>General</c:formatCode>
                <c:ptCount val="6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1-407F-8DFB-0F0E27C3F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26609472"/>
        <c:axId val="-1126608384"/>
      </c:barChart>
      <c:catAx>
        <c:axId val="-112660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6608384"/>
        <c:crosses val="autoZero"/>
        <c:auto val="1"/>
        <c:lblAlgn val="ctr"/>
        <c:lblOffset val="100"/>
        <c:noMultiLvlLbl val="0"/>
      </c:catAx>
      <c:valAx>
        <c:axId val="-11266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660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'Distribution Eg'!$A$3:$A$9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5-469D-85C8-512642B449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'Distribution Eg'!$B$3:$B$9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5-469D-85C8-512642B44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3749248"/>
        <c:axId val="-883750336"/>
      </c:lineChart>
      <c:catAx>
        <c:axId val="-88374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750336"/>
        <c:crosses val="autoZero"/>
        <c:auto val="1"/>
        <c:lblAlgn val="ctr"/>
        <c:lblOffset val="100"/>
        <c:noMultiLvlLbl val="0"/>
      </c:catAx>
      <c:valAx>
        <c:axId val="-8837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74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'Example - Normal Dist'!$I$3:$I$30</c:f>
              <c:numCache>
                <c:formatCode>General</c:formatCode>
                <c:ptCount val="28"/>
                <c:pt idx="0">
                  <c:v>51.2</c:v>
                </c:pt>
                <c:pt idx="1">
                  <c:v>51.4</c:v>
                </c:pt>
                <c:pt idx="2">
                  <c:v>58</c:v>
                </c:pt>
                <c:pt idx="3">
                  <c:v>58</c:v>
                </c:pt>
                <c:pt idx="4">
                  <c:v>59</c:v>
                </c:pt>
                <c:pt idx="5">
                  <c:v>59</c:v>
                </c:pt>
                <c:pt idx="6">
                  <c:v>60</c:v>
                </c:pt>
                <c:pt idx="7">
                  <c:v>60</c:v>
                </c:pt>
                <c:pt idx="8">
                  <c:v>61</c:v>
                </c:pt>
                <c:pt idx="9">
                  <c:v>61</c:v>
                </c:pt>
                <c:pt idx="10">
                  <c:v>66</c:v>
                </c:pt>
                <c:pt idx="11">
                  <c:v>66</c:v>
                </c:pt>
                <c:pt idx="12">
                  <c:v>67.8</c:v>
                </c:pt>
                <c:pt idx="13">
                  <c:v>67.8</c:v>
                </c:pt>
                <c:pt idx="14">
                  <c:v>72.8</c:v>
                </c:pt>
                <c:pt idx="15">
                  <c:v>72.8</c:v>
                </c:pt>
                <c:pt idx="16">
                  <c:v>73.2</c:v>
                </c:pt>
                <c:pt idx="17">
                  <c:v>73.2</c:v>
                </c:pt>
                <c:pt idx="18">
                  <c:v>76.599999999999994</c:v>
                </c:pt>
                <c:pt idx="19">
                  <c:v>76.599999999999994</c:v>
                </c:pt>
                <c:pt idx="20">
                  <c:v>80.8</c:v>
                </c:pt>
                <c:pt idx="21">
                  <c:v>80.8</c:v>
                </c:pt>
                <c:pt idx="22">
                  <c:v>84.8</c:v>
                </c:pt>
                <c:pt idx="23">
                  <c:v>84.8</c:v>
                </c:pt>
                <c:pt idx="24">
                  <c:v>87.8</c:v>
                </c:pt>
                <c:pt idx="25">
                  <c:v>87.8</c:v>
                </c:pt>
                <c:pt idx="26">
                  <c:v>88.2</c:v>
                </c:pt>
                <c:pt idx="27">
                  <c:v>88.2</c:v>
                </c:pt>
              </c:numCache>
            </c:numRef>
          </c:xVal>
          <c:yVal>
            <c:numRef>
              <c:f>'Example - Normal Dist'!$J$3:$J$30</c:f>
              <c:numCache>
                <c:formatCode>General</c:formatCode>
                <c:ptCount val="28"/>
                <c:pt idx="0">
                  <c:v>8.7613958448037408E-3</c:v>
                </c:pt>
                <c:pt idx="1">
                  <c:v>9.0095518899108995E-3</c:v>
                </c:pt>
                <c:pt idx="2">
                  <c:v>1.9239088751174499E-2</c:v>
                </c:pt>
                <c:pt idx="3">
                  <c:v>1.9239088751174478E-2</c:v>
                </c:pt>
                <c:pt idx="4">
                  <c:v>2.0994993989852655E-2</c:v>
                </c:pt>
                <c:pt idx="5">
                  <c:v>2.0994993989852655E-2</c:v>
                </c:pt>
                <c:pt idx="6">
                  <c:v>2.2745302006164397E-2</c:v>
                </c:pt>
                <c:pt idx="7">
                  <c:v>2.2745302006164397E-2</c:v>
                </c:pt>
                <c:pt idx="8">
                  <c:v>2.4463148806015939E-2</c:v>
                </c:pt>
                <c:pt idx="9">
                  <c:v>2.4463148806015939E-2</c:v>
                </c:pt>
                <c:pt idx="10">
                  <c:v>3.1570833696659702E-2</c:v>
                </c:pt>
                <c:pt idx="11">
                  <c:v>3.1570833696659702E-2</c:v>
                </c:pt>
                <c:pt idx="12">
                  <c:v>3.3101991459089791E-2</c:v>
                </c:pt>
                <c:pt idx="13">
                  <c:v>3.3101991459089791E-2</c:v>
                </c:pt>
                <c:pt idx="14">
                  <c:v>3.3369330558123092E-2</c:v>
                </c:pt>
                <c:pt idx="15">
                  <c:v>3.3369330558123092E-2</c:v>
                </c:pt>
                <c:pt idx="16">
                  <c:v>3.3129832182090993E-2</c:v>
                </c:pt>
                <c:pt idx="17">
                  <c:v>3.3129832182090993E-2</c:v>
                </c:pt>
                <c:pt idx="18">
                  <c:v>2.9733482667085719E-2</c:v>
                </c:pt>
                <c:pt idx="19">
                  <c:v>2.9733482667085719E-2</c:v>
                </c:pt>
                <c:pt idx="20">
                  <c:v>2.3166536141723502E-2</c:v>
                </c:pt>
                <c:pt idx="21">
                  <c:v>2.3166536141723502E-2</c:v>
                </c:pt>
                <c:pt idx="22">
                  <c:v>1.6214016907318794E-2</c:v>
                </c:pt>
                <c:pt idx="23">
                  <c:v>1.6214016907318794E-2</c:v>
                </c:pt>
                <c:pt idx="24">
                  <c:v>1.1495611360684679E-2</c:v>
                </c:pt>
                <c:pt idx="25">
                  <c:v>1.1495611360684679E-2</c:v>
                </c:pt>
                <c:pt idx="26">
                  <c:v>1.0926271638472288E-2</c:v>
                </c:pt>
                <c:pt idx="27">
                  <c:v>1.0926271638472288E-2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2-4312-A2B0-0507C9DF9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0020144"/>
        <c:axId val="-870022864"/>
      </c:scatterChart>
      <c:valAx>
        <c:axId val="-87002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022864"/>
        <c:crosses val="autoZero"/>
        <c:crossBetween val="midCat"/>
      </c:valAx>
      <c:valAx>
        <c:axId val="-8700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002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 Graph - Scores</a:t>
            </a:r>
          </a:p>
        </c:rich>
      </c:tx>
      <c:layout>
        <c:manualLayout>
          <c:xMode val="edge"/>
          <c:yMode val="edge"/>
          <c:x val="0.418621939064883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'Example 1'!$F$3:$F$15</c:f>
              <c:numCache>
                <c:formatCode>General</c:formatCode>
                <c:ptCount val="13"/>
                <c:pt idx="0">
                  <c:v>45</c:v>
                </c:pt>
                <c:pt idx="1">
                  <c:v>45</c:v>
                </c:pt>
                <c:pt idx="2">
                  <c:v>46</c:v>
                </c:pt>
                <c:pt idx="3">
                  <c:v>49</c:v>
                </c:pt>
                <c:pt idx="4">
                  <c:v>50</c:v>
                </c:pt>
                <c:pt idx="5">
                  <c:v>5</c:v>
                </c:pt>
                <c:pt idx="6">
                  <c:v>45</c:v>
                </c:pt>
                <c:pt idx="7">
                  <c:v>45</c:v>
                </c:pt>
                <c:pt idx="8">
                  <c:v>10</c:v>
                </c:pt>
                <c:pt idx="9">
                  <c:v>5</c:v>
                </c:pt>
                <c:pt idx="10">
                  <c:v>43</c:v>
                </c:pt>
                <c:pt idx="11">
                  <c:v>44</c:v>
                </c:pt>
                <c:pt idx="1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E-4AB6-AC1D-48643277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26603488"/>
        <c:axId val="-1126611104"/>
      </c:barChart>
      <c:catAx>
        <c:axId val="-112660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6611104"/>
        <c:crosses val="autoZero"/>
        <c:auto val="1"/>
        <c:lblAlgn val="ctr"/>
        <c:lblOffset val="100"/>
        <c:noMultiLvlLbl val="0"/>
      </c:catAx>
      <c:valAx>
        <c:axId val="-11266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660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483579</xdr:colOff>
      <xdr:row>2</xdr:row>
      <xdr:rowOff>134082</xdr:rowOff>
    </xdr:from>
    <xdr:to>
      <xdr:col>20</xdr:col>
      <xdr:colOff>95251</xdr:colOff>
      <xdr:row>17</xdr:row>
      <xdr:rowOff>19782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8EFDB-9102-4AD1-B2C3-0A04CB189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579438</xdr:colOff>
      <xdr:row>8</xdr:row>
      <xdr:rowOff>31750</xdr:rowOff>
    </xdr:from>
    <xdr:to>
      <xdr:col>10</xdr:col>
      <xdr:colOff>269875</xdr:colOff>
      <xdr:row>10</xdr:row>
      <xdr:rowOff>87313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C984FE-41AD-4087-958A-7D4754DA9E81}"/>
            </a:ext>
          </a:extLst>
        </xdr:cNvPr>
        <xdr:cNvCxnSpPr/>
      </xdr:nvCxnSpPr>
      <xdr:spPr>
        <a:xfrm>
          <a:off x="9564688" y="1635125"/>
          <a:ext cx="547687" cy="4365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578167</xdr:colOff>
      <xdr:row>8</xdr:row>
      <xdr:rowOff>122872</xdr:rowOff>
    </xdr:from>
    <xdr:to>
      <xdr:col>19</xdr:col>
      <xdr:colOff>273367</xdr:colOff>
      <xdr:row>23</xdr:row>
      <xdr:rowOff>8572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157162</xdr:rowOff>
    </xdr:from>
    <xdr:to>
      <xdr:col>11</xdr:col>
      <xdr:colOff>219075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2</xdr:row>
      <xdr:rowOff>4762</xdr:rowOff>
    </xdr:from>
    <xdr:to>
      <xdr:col>19</xdr:col>
      <xdr:colOff>190500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41964</xdr:colOff>
      <xdr:row>4</xdr:row>
      <xdr:rowOff>4196</xdr:rowOff>
    </xdr:from>
    <xdr:to>
      <xdr:col>20</xdr:col>
      <xdr:colOff>259773</xdr:colOff>
      <xdr:row>18</xdr:row>
      <xdr:rowOff>80396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552450</xdr:colOff>
      <xdr:row>11</xdr:row>
      <xdr:rowOff>95250</xdr:rowOff>
    </xdr:from>
    <xdr:to>
      <xdr:col>16</xdr:col>
      <xdr:colOff>561975</xdr:colOff>
      <xdr:row>11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6355C15-4FF7-43DC-B8BF-F973ED2D6053}"/>
            </a:ext>
          </a:extLst>
        </xdr:cNvPr>
        <xdr:cNvCxnSpPr/>
      </xdr:nvCxnSpPr>
      <xdr:spPr>
        <a:xfrm>
          <a:off x="14097000" y="2266950"/>
          <a:ext cx="61912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16278</xdr:colOff>
      <xdr:row>14</xdr:row>
      <xdr:rowOff>93865</xdr:rowOff>
    </xdr:from>
    <xdr:ext cx="5831323" cy="3365586"/>
    <xdr:pic>
      <xdr:nvPicPr>
        <xdr:cNvPr id="2" name="Picture 1">
          <a:extLst>
            <a:ext uri="{FF2B5EF4-FFF2-40B4-BE49-F238E27FC236}">
              <a16:creationId xmlns:a16="http://schemas.microsoft.com/office/drawing/2014/main" id="{088B628B-7829-47F4-98E6-38B9C0512B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420"/>
        <a:stretch/>
      </xdr:blipFill>
      <xdr:spPr>
        <a:xfrm>
          <a:off x="625878" y="2779915"/>
          <a:ext cx="5831323" cy="3365586"/>
        </a:xfrm>
        <a:prstGeom prst="rect">
          <a:avLst/>
        </a:prstGeom>
      </xdr:spPr>
    </xdr:pic>
    <xdr:clientData/>
  </xdr:oneCellAnchor>
  <xdr:oneCellAnchor>
    <xdr:from>
      <xdr:col>0</xdr:col>
      <xdr:colOff>664680</xdr:colOff>
      <xdr:row>41</xdr:row>
      <xdr:rowOff>50050</xdr:rowOff>
    </xdr:from>
    <xdr:ext cx="5691439" cy="3216313"/>
    <xdr:pic>
      <xdr:nvPicPr>
        <xdr:cNvPr id="3" name="Picture 2">
          <a:extLst>
            <a:ext uri="{FF2B5EF4-FFF2-40B4-BE49-F238E27FC236}">
              <a16:creationId xmlns:a16="http://schemas.microsoft.com/office/drawing/2014/main" id="{76DF30D0-18EF-48A1-AEC4-E56DF2188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80" y="7860550"/>
          <a:ext cx="5691439" cy="3216313"/>
        </a:xfrm>
        <a:prstGeom prst="rect">
          <a:avLst/>
        </a:prstGeom>
      </xdr:spPr>
    </xdr:pic>
    <xdr:clientData/>
  </xdr:oneCellAnchor>
  <xdr:twoCellAnchor>
    <xdr:from>
      <xdr:col>13</xdr:col>
      <xdr:colOff>355542</xdr:colOff>
      <xdr:row>48</xdr:row>
      <xdr:rowOff>76200</xdr:rowOff>
    </xdr:from>
    <xdr:to>
      <xdr:col>15</xdr:col>
      <xdr:colOff>79664</xdr:colOff>
      <xdr:row>51</xdr:row>
      <xdr:rowOff>148590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49FC9A80-B6CD-4F50-B039-CEA849855972}"/>
            </a:ext>
          </a:extLst>
        </xdr:cNvPr>
        <xdr:cNvGrpSpPr/>
      </xdr:nvGrpSpPr>
      <xdr:grpSpPr>
        <a:xfrm>
          <a:off x="9353004" y="9615854"/>
          <a:ext cx="940391" cy="643890"/>
          <a:chOff x="12898062" y="9930765"/>
          <a:chExt cx="945227" cy="62103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4D77A5E-1602-490D-A1C3-8777139EABC7}"/>
              </a:ext>
            </a:extLst>
          </xdr:cNvPr>
          <xdr:cNvSpPr/>
        </xdr:nvSpPr>
        <xdr:spPr>
          <a:xfrm>
            <a:off x="12898062" y="9930765"/>
            <a:ext cx="945227" cy="621030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5" name="Ink 4">
                <a:extLst>
                  <a:ext uri="{FF2B5EF4-FFF2-40B4-BE49-F238E27FC236}">
                    <a16:creationId xmlns:a16="http://schemas.microsoft.com/office/drawing/2014/main" id="{2159A4EE-6D84-4757-9220-B28E42AC95F9}"/>
                  </a:ext>
                </a:extLst>
              </xdr14:cNvPr>
              <xdr14:cNvContentPartPr/>
            </xdr14:nvContentPartPr>
            <xdr14:nvPr macro=""/>
            <xdr14:xfrm>
              <a:off x="13150414" y="10041491"/>
              <a:ext cx="482431" cy="468815"/>
            </xdr14:xfrm>
          </xdr14:contentPart>
        </mc:Choice>
        <mc:Fallback xmlns="">
          <xdr:pic>
            <xdr:nvPicPr>
              <xdr:cNvPr id="5" name="Ink 4">
                <a:extLst>
                  <a:ext uri="{FF2B5EF4-FFF2-40B4-BE49-F238E27FC236}">
                    <a16:creationId xmlns:a16="http://schemas.microsoft.com/office/drawing/2014/main" id="{2159A4EE-6D84-4757-9220-B28E42AC95F9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13141460" y="10032461"/>
                <a:ext cx="499980" cy="486513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  <xdr:twoCellAnchor editAs="oneCell">
    <xdr:from>
      <xdr:col>9</xdr:col>
      <xdr:colOff>567691</xdr:colOff>
      <xdr:row>1</xdr:row>
      <xdr:rowOff>53340</xdr:rowOff>
    </xdr:from>
    <xdr:to>
      <xdr:col>16</xdr:col>
      <xdr:colOff>398146</xdr:colOff>
      <xdr:row>15</xdr:row>
      <xdr:rowOff>97145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448C998-F15B-493E-B93C-C16A102A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9916" y="358140"/>
          <a:ext cx="4107180" cy="2811770"/>
        </a:xfrm>
        <a:prstGeom prst="rect">
          <a:avLst/>
        </a:prstGeom>
      </xdr:spPr>
    </xdr:pic>
    <xdr:clientData/>
  </xdr:twoCellAnchor>
  <xdr:twoCellAnchor>
    <xdr:from>
      <xdr:col>3</xdr:col>
      <xdr:colOff>257175</xdr:colOff>
      <xdr:row>3</xdr:row>
      <xdr:rowOff>95250</xdr:rowOff>
    </xdr:from>
    <xdr:to>
      <xdr:col>9</xdr:col>
      <xdr:colOff>567691</xdr:colOff>
      <xdr:row>8</xdr:row>
      <xdr:rowOff>189543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4071358-4CDA-479A-B732-34CD9B571FA9}"/>
            </a:ext>
          </a:extLst>
        </xdr:cNvPr>
        <xdr:cNvCxnSpPr>
          <a:endCxn id="7" idx="1"/>
        </xdr:cNvCxnSpPr>
      </xdr:nvCxnSpPr>
      <xdr:spPr>
        <a:xfrm>
          <a:off x="3086100" y="781050"/>
          <a:ext cx="4053841" cy="10563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35</xdr:row>
      <xdr:rowOff>123825</xdr:rowOff>
    </xdr:from>
    <xdr:to>
      <xdr:col>8</xdr:col>
      <xdr:colOff>502919</xdr:colOff>
      <xdr:row>59</xdr:row>
      <xdr:rowOff>161925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908E792-5DAC-45F4-8234-26D0EB7A4C41}"/>
            </a:ext>
          </a:extLst>
        </xdr:cNvPr>
        <xdr:cNvSpPr/>
      </xdr:nvSpPr>
      <xdr:spPr>
        <a:xfrm>
          <a:off x="6419850" y="7153275"/>
          <a:ext cx="45719" cy="4648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295275</xdr:colOff>
      <xdr:row>40</xdr:row>
      <xdr:rowOff>114300</xdr:rowOff>
    </xdr:from>
    <xdr:to>
      <xdr:col>14</xdr:col>
      <xdr:colOff>571500</xdr:colOff>
      <xdr:row>40</xdr:row>
      <xdr:rowOff>114300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AE8506D-80BC-4291-A385-41463D307DA9}"/>
            </a:ext>
          </a:extLst>
        </xdr:cNvPr>
        <xdr:cNvCxnSpPr/>
      </xdr:nvCxnSpPr>
      <xdr:spPr>
        <a:xfrm>
          <a:off x="9410700" y="7724775"/>
          <a:ext cx="885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49</xdr:row>
      <xdr:rowOff>62865</xdr:rowOff>
    </xdr:from>
    <xdr:to>
      <xdr:col>13</xdr:col>
      <xdr:colOff>104774</xdr:colOff>
      <xdr:row>49</xdr:row>
      <xdr:rowOff>142875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BBB10B8-0B4C-4A96-AD8D-99CB4F1E2E5C}"/>
            </a:ext>
          </a:extLst>
        </xdr:cNvPr>
        <xdr:cNvSpPr/>
      </xdr:nvSpPr>
      <xdr:spPr>
        <a:xfrm>
          <a:off x="9172575" y="9321165"/>
          <a:ext cx="47624" cy="8001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16</xdr:col>
      <xdr:colOff>361935</xdr:colOff>
      <xdr:row>22</xdr:row>
      <xdr:rowOff>123675</xdr:rowOff>
    </xdr:from>
    <xdr:to>
      <xdr:col>16</xdr:col>
      <xdr:colOff>362295</xdr:colOff>
      <xdr:row>22</xdr:row>
      <xdr:rowOff>124035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2367BD73-A902-401C-A26D-8051CDA3D210}"/>
                </a:ext>
              </a:extLst>
            </xdr14:cNvPr>
            <xdr14:cNvContentPartPr/>
          </xdr14:nvContentPartPr>
          <xdr14:nvPr macro=""/>
          <xdr14:xfrm>
            <a:off x="11306160" y="4476600"/>
            <a:ext cx="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2367BD73-A902-401C-A26D-8051CDA3D21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1297160" y="4467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8T04:41:54.31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2 658,'0'-56,"-2"17,2 0,2 0,1 0,2 0,13-51,-9 57,-3 11,0 2,14-33,-17 48,-1 1,1-1,0 1,0-2,0 2,0 0,1 0,0 1,0-2,0 2,0 0,0 0,1 0,0 0,5-2,9-3,0 2,30-6,-41 11,0 0,1 0,-1 0,0 1,1 1,-1 0,0 0,15 4,-18-2,0-1,0 1,-1 0,1 1,-1-1,0 2,1-1,-2 1,1-2,0 1,-1 2,0-2,0 1,4 10,3 6,-2-1,9 31,-8-23,-2 0,-1 0,-1 3,-1-3,0 46,-5 25,1-83</inkml:trace>
  <inkml:trace contextRef="#ctx0" brushRef="#br0" timeOffset="1">21 360,'41'-17,"11"6,63-7,0 0,-104 16,-3 2</inkml:trace>
  <inkml:trace contextRef="#ctx0" brushRef="#br0" timeOffset="2">787 200,'-1'0,"0"0,0 0,-1 0,1 0,0 0,-1 0,1 0,0 1,-1-1,1 0,0 1,0-1,0 1,-1 0,1-1,0 1,0 0,0 1,0-2,0 0,0 1,0 0,0 0,1 0,-1 0,0 1,1 0,-1-1,0 0,1 0,0 0,-1 1,1-1,0 0,-1 1,1-1,0 0,0 1,0-2,0 2,0-1,1 1,-1 0,0-1,0 1,1-1,-1 0,1 0,-1 0,1 1,1 0,-2 0,1 0,0 0,1 0,-1 1,0-2,0 1,1 0,-1-1,1 1,0-1,-1 1,1-1,3 2,-4-3,0 1,0-1,0 1,0-1,0 0,0 0,0 1,0-1,0 0,0 0,1 0,-1 0,0 0,0 0,0-1,0 1,0 0,0-1,0 1,0 0,0-1,0 1,0-1,0 0,0 1,0-1,1-1,-2 2,0 0,1 0,-1 0,0-1,1 1,-1 0,0 0,1-1,-1 1,0 0,0-1,1 1,-1 0,0-1,0 1,0 0,0-1,1 1,-1-1,0 1,0 0,0-1,0 1,0 0,0-1,0 1,0-1,0 1,0 0,0-1,0 1,-1-2,1 2,0 0,0-1,0 1,-1 0,-16-10,13 9,0 0,-1 0,1 1,0-1,-1 1,1 0,-5 1,8-1,0 0,0 0,0 1,0-1,0 0,0 1,0-1,0 1,0-1,0 1,0-1,0 1,1 0,-1-1,0 1,1 0,-2 1,2-1,0-1,0 2,0-2,0 0,0 0,0 0,0 1,0-1,0 2,0-2,0 1,0-1,1 0,-1 1,0-1,0 1,1-1,-1 0,0 1,0-1,1 0,-1 1,0-1,1 0,-1 1,1-1,2 2,-1-1,1 1,0-1,-1 0,1 1,0-1,0-1,0 1,0 0,4 0,-5-1,-1 0,1 0,-1 0,1 0,-1 0,0-1,1 1,-1 0,1-1,-1 1,0-1,1 1,-1-1,0 1,1-1,-1 0,0 0,0 0,0 0,0 0,0 0,0 0,0 0,0 0,0 0,0-1,-1 1,1 0,0-1,0-1,-1 1,0 1,0 0,0 0,0-1,-1 1,1 0,0 0,0-1,-1 1,1 0,-1 0,1 0,-1 0,1-1,-1 0,0 1,0-1,1 2,-1 0,0-1,0 0,0 0,0 0,0 1,0-1,0 0,-1 1,1-1,0 1,0-1,0 1,0 0,-1-1,-1 1,-12-3</inkml:trace>
  <inkml:trace contextRef="#ctx0" brushRef="#br0" timeOffset="3">1284 1,'-26'0,"-65"-1,-153 20,242-18,0-1,0 0,0 1,0-1,-1 1,1 0,0 0,0 0,1 0,-1 0,0 0,0 0,0 0,1 1,-1-1,1 2,-1-1,1-1,-1 1,0 2,1-1,0 0,0 0,0 1,0 0,0-2,1 1,0 0,0 0,0 0,0 2,0-2,1 4,3 9,0-1,1 0,0 0,11 21,-15-35,0 1,0 1,0-2,0 1,0 0,0-1,0 1,1-1,-1 0,0 1,1 0,-1-2,1 1,0 0,-1 0,1 0,0 0,0-1,-1 2,1-1,0-1,0 1,0-1,0 0,0 0,0 0,2 0,3-1,1 0,0-2,-1 1,1 0,10-6,20-6,-23 12,0-2,1 3,-1 0,0 0,30 4,-40-2,-1-1,0 1,1 1,-1-1,0 1,0 0,0-1,0 3,0-2,7 6,-9-6,0 0,0 0,0 0,-1 2,1-2,-1 1,1 0,-1-1,0 1,0-1,0 2,0 0,0-2,-1 1,1 0,-1 0,0 0,0 4,0-1,-1-1,0 0,0-1,0 3,-1-2,0-1,0 1,0 1,0-2,-1 1,0-1,1 0,-2 1,1-1,-7 6,4-3,-1-1,0 0,0-1,0 1,-1-2,1 1,-1-2,-12 5,4-2</inkml:trace>
  <inkml:trace contextRef="#ctx0" brushRef="#br0" timeOffset="4">155 1357,'0'-436,"0"433,0 1,0-3,0 1,0 1,1 0,-1 0,1 0,0 0,0-1,0 1,1 0,-1 0,1 0,-1 0,5-5,-5 7,1-1,0 1,0 0,0 0,0 0,0 0,0 0,0 0,1 1,-1-1,0 1,0 0,1-1,-1 1,0 0,0 0,1 0,-1 1,0-1,1 0,-1 1,0 0,3 0,0 1,1 0,-1 1,1-1,-1 2,0-1,0 0,0 1,0-1,-1 1,7 8,1 5,21 29,8 10,-36-50,0 2,-1-2,1 1,-1 1,-1-1,1 0,-1 1,0 0,-1-1,3 15,-2 0,-1-1,-1 41,-1-44</inkml:trace>
  <inkml:trace contextRef="#ctx0" brushRef="#br0" timeOffset="5">213 1157,'3'0,"4"0,2-3,1-2,4 1,1 1,-1-3,0 0,-2 1</inkml:trace>
  <inkml:trace contextRef="#ctx0" brushRef="#br0" timeOffset="6">673 1018,'0'0,"0"0,0 0,0 0,0 0,0 0,0 1,0-1,1 0,-1 0,0 0,0 0,0 0,0 1,0-1,0 0,0 0,0 0,0 0,0 0,0 1,0-1,0 0,0 0,0 0,0 0,0 0,0 1,0-1,-1 0,1 0,0 0,0 0,0 0,0 1,0-1,0 0,0 0,0 0,-1 0,1 0,0 0,0 0,0 0,0 0,0 1,0-1,-1 0,1 0,0 0,0 0,18 5,-17-4,0-1,0 0,0-1,0 1,0 0,0 0,0 0,0 0,-1-1,1 1,0 0,0-1,0 1,0-1,0 1,-1-2,1 2,0-1,-1 0,1 1,0-1,-1 0,1 0,-1 1,1-1,-1 0,1 0,-1 0,1 0,-1-1,0 1,0 0,-1 0,1 0,0-1,-1 1,1 0,-1-1,0 1,1 0,-1 0,0 1,0-1,1 0,-1 0,0 0,0 1,0-1,0 0,-2 0,2 0,0 0,-1 1,1-2,0 2,-1 0,1-1,-1 1,1-1,-1 1,1 0,-1 0,0 0,1 0,-1 0,-2 0,3 1,1-1,-1 0,0 1,1-1,-1 0,0 0,1 2,-1-2,0 1,1-1,-1 1,1 0,-1-1,1 1,-1 0,1 0,0-1,-1 1,1 0,0 0,-1-1,1 1,0 0,0 0,0 1,0-1,0-1,0 1,0 0,0 0,0 0,0 0,1 0,-1 2,1-3,0 1,-1 1,1-1,0 0,0 0,0 1,0-1,0 0,0 1,0-1,0 0,0 0,1-1,-1 1,3 1,-4-2,1 1,0-1,-1 1,1-1,0 1,-1-1,1 0,0 0,0 1,0-1,-1 0,1 0,0 0,0 0,0 0,-1 0,1 0,0 0,0 0,0 0,-1 0,1 0,0-1,0 1,0 0,-1-1,1 1,0 0,-1-1,2 0,-1-3</inkml:trace>
  <inkml:trace contextRef="#ctx0" brushRef="#br0" timeOffset="7">1055 817,'0'48,"11"77,-2-12,-11-212,3-217,-1 310,0 2,1 0,-1-1,1 0,0 0,0 1,0 0,1-1,-1 0,1 1,0 0,0 0,1 0,-1 2,1-4,0 3,0-1,0 1,0 0,0 0,1 1,0-3,-1 3,1 0,0 0,0 0,0 0,0 0,1 1,-1-1,0 1,1 1,-1-1,1 0,-1 1,1 0,5 1,-3-2,-1 2,0-1,0 1,0-1,0 2,0-1,0 1,0 0,-1 0,1 0,-1 1,1 0,-1 1,0-1,0 1,0 0,-1 0,1 0,-1 1,6 8,-5-5,0 0,-1 0,0 1,-1-1,0 0,0 2,-1-2,0 2,0-1,-1 0,0 1,-1-1,0 13,-1-18,1 0,-1-1,0 0,0 0,0 0,0 0,-1 0,1 1,-1-1,0 0,0 0,0-1,0 1,0-2,0 2,-1 0,1 0,-4 0,-7 7,-1 0,-23 7,3 3,-32 17,50-29,14-6,4-3,12-5,0 0,0 2,1-2,-1 2,1 1,0 0,1 1,-1 1,28 1,-41 1,0-1,0 1,0-1,0 1,0 0,0 0,0 0,0 0,0 0,-1 0,1 0,0 0,-1 1,1-1,-1 2,1-1,-1-1,0 1,0-1,0 1,0 0,0 0,0 0,0 0,-1 0,1 0,-1 1,1-1,-1 0,0 3,2 11,-2-2,0 1,-3 24,1-10,2-16,0-4,0 0,-1 1,0-1,0 1,-4 12,4-20,0 1,1-1,-2 0,1 0,0 0,0 0,-1 0,1 1,-1-2,1 1,-1 0,0-1,0 1,0-1,0 0,0 1,0-1,0 0,0 0,0-1,-1 1,1 0,0-1,0 1,-5 0,-26 0,-57-3,20 0,54 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5-08T05:02:39.52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24AF-A410-461F-BBB7-D3D9CEECEC38}">
  <dimension ref="B2:K25"/>
  <sheetViews>
    <sheetView topLeftCell="C1" zoomScale="110" zoomScaleNormal="110" workbookViewId="0">
      <selection activeCell="F20" sqref="F20"/>
    </sheetView>
  </sheetViews>
  <sheetFormatPr defaultRowHeight="15" x14ac:dyDescent="0.25"/>
  <cols>
    <col min="2" max="2" width="24.28515625" bestFit="1" customWidth="1"/>
    <col min="3" max="3" width="18.140625" bestFit="1" customWidth="1"/>
    <col min="5" max="5" width="19.140625" bestFit="1" customWidth="1"/>
    <col min="6" max="6" width="12.5703125" bestFit="1" customWidth="1"/>
  </cols>
  <sheetData>
    <row r="2" spans="2:11" x14ac:dyDescent="0.25">
      <c r="B2" t="s">
        <v>62</v>
      </c>
      <c r="F2" t="s">
        <v>57</v>
      </c>
    </row>
    <row r="3" spans="2:11" x14ac:dyDescent="0.25">
      <c r="C3" t="s">
        <v>41</v>
      </c>
      <c r="E3" t="s">
        <v>45</v>
      </c>
      <c r="F3">
        <v>45</v>
      </c>
      <c r="G3">
        <v>5</v>
      </c>
      <c r="H3">
        <v>37</v>
      </c>
      <c r="I3">
        <f t="shared" ref="I3:I15" si="0">F3-H3</f>
        <v>8</v>
      </c>
      <c r="J3">
        <f t="shared" ref="J3:J15" si="1">I3*I3</f>
        <v>64</v>
      </c>
    </row>
    <row r="4" spans="2:11" x14ac:dyDescent="0.25">
      <c r="C4" t="s">
        <v>43</v>
      </c>
      <c r="E4" t="s">
        <v>46</v>
      </c>
      <c r="F4">
        <v>45</v>
      </c>
      <c r="G4">
        <v>5</v>
      </c>
      <c r="H4">
        <v>37</v>
      </c>
      <c r="I4">
        <f t="shared" si="0"/>
        <v>8</v>
      </c>
      <c r="J4">
        <f t="shared" si="1"/>
        <v>64</v>
      </c>
    </row>
    <row r="5" spans="2:11" x14ac:dyDescent="0.25">
      <c r="C5" t="s">
        <v>42</v>
      </c>
      <c r="E5" t="s">
        <v>47</v>
      </c>
      <c r="F5">
        <v>46</v>
      </c>
      <c r="G5">
        <v>10</v>
      </c>
      <c r="H5">
        <v>37</v>
      </c>
      <c r="I5">
        <f t="shared" si="0"/>
        <v>9</v>
      </c>
      <c r="J5">
        <f t="shared" si="1"/>
        <v>81</v>
      </c>
    </row>
    <row r="6" spans="2:11" x14ac:dyDescent="0.25">
      <c r="C6" t="s">
        <v>44</v>
      </c>
      <c r="E6" t="s">
        <v>48</v>
      </c>
      <c r="F6">
        <v>49</v>
      </c>
      <c r="G6">
        <v>43</v>
      </c>
      <c r="H6">
        <v>37</v>
      </c>
      <c r="I6">
        <f t="shared" si="0"/>
        <v>12</v>
      </c>
      <c r="J6">
        <f t="shared" si="1"/>
        <v>144</v>
      </c>
    </row>
    <row r="7" spans="2:11" x14ac:dyDescent="0.25">
      <c r="E7" t="s">
        <v>49</v>
      </c>
      <c r="F7">
        <v>50</v>
      </c>
      <c r="G7">
        <v>44</v>
      </c>
      <c r="H7">
        <v>37</v>
      </c>
      <c r="I7">
        <f t="shared" si="0"/>
        <v>13</v>
      </c>
      <c r="J7">
        <f t="shared" si="1"/>
        <v>169</v>
      </c>
    </row>
    <row r="8" spans="2:11" x14ac:dyDescent="0.25">
      <c r="E8" t="s">
        <v>50</v>
      </c>
      <c r="F8">
        <v>5</v>
      </c>
      <c r="G8">
        <v>45</v>
      </c>
      <c r="H8">
        <v>37</v>
      </c>
      <c r="I8">
        <f t="shared" si="0"/>
        <v>-32</v>
      </c>
      <c r="J8">
        <f t="shared" si="1"/>
        <v>1024</v>
      </c>
    </row>
    <row r="9" spans="2:11" x14ac:dyDescent="0.25">
      <c r="E9" t="s">
        <v>51</v>
      </c>
      <c r="F9">
        <v>45</v>
      </c>
      <c r="G9">
        <v>45</v>
      </c>
      <c r="H9">
        <v>37</v>
      </c>
      <c r="I9">
        <f t="shared" si="0"/>
        <v>8</v>
      </c>
      <c r="J9">
        <f t="shared" si="1"/>
        <v>64</v>
      </c>
    </row>
    <row r="10" spans="2:11" x14ac:dyDescent="0.25">
      <c r="E10" t="s">
        <v>52</v>
      </c>
      <c r="F10">
        <v>45</v>
      </c>
      <c r="G10">
        <v>45</v>
      </c>
      <c r="H10">
        <v>37</v>
      </c>
      <c r="I10">
        <f t="shared" si="0"/>
        <v>8</v>
      </c>
      <c r="J10">
        <f t="shared" si="1"/>
        <v>64</v>
      </c>
    </row>
    <row r="11" spans="2:11" x14ac:dyDescent="0.25">
      <c r="E11" t="s">
        <v>53</v>
      </c>
      <c r="F11">
        <v>10</v>
      </c>
      <c r="G11">
        <v>45</v>
      </c>
      <c r="H11">
        <v>37</v>
      </c>
      <c r="I11">
        <f t="shared" si="0"/>
        <v>-27</v>
      </c>
      <c r="J11">
        <f t="shared" si="1"/>
        <v>729</v>
      </c>
    </row>
    <row r="12" spans="2:11" x14ac:dyDescent="0.25">
      <c r="E12" t="s">
        <v>54</v>
      </c>
      <c r="F12">
        <v>5</v>
      </c>
      <c r="G12">
        <v>46</v>
      </c>
      <c r="H12">
        <v>37</v>
      </c>
      <c r="I12">
        <f t="shared" si="0"/>
        <v>-32</v>
      </c>
      <c r="J12">
        <f t="shared" si="1"/>
        <v>1024</v>
      </c>
    </row>
    <row r="13" spans="2:11" x14ac:dyDescent="0.25">
      <c r="E13" t="s">
        <v>55</v>
      </c>
      <c r="F13">
        <v>43</v>
      </c>
      <c r="G13">
        <v>49</v>
      </c>
      <c r="H13">
        <v>37</v>
      </c>
      <c r="I13">
        <f t="shared" si="0"/>
        <v>6</v>
      </c>
      <c r="J13">
        <f t="shared" si="1"/>
        <v>36</v>
      </c>
    </row>
    <row r="14" spans="2:11" x14ac:dyDescent="0.25">
      <c r="E14" t="s">
        <v>56</v>
      </c>
      <c r="F14">
        <v>44</v>
      </c>
      <c r="G14">
        <v>49</v>
      </c>
      <c r="H14">
        <v>37</v>
      </c>
      <c r="I14">
        <f t="shared" si="0"/>
        <v>7</v>
      </c>
      <c r="J14">
        <f t="shared" si="1"/>
        <v>49</v>
      </c>
    </row>
    <row r="15" spans="2:11" x14ac:dyDescent="0.25">
      <c r="E15" t="s">
        <v>61</v>
      </c>
      <c r="F15">
        <v>49</v>
      </c>
      <c r="G15">
        <v>50</v>
      </c>
      <c r="H15">
        <v>37</v>
      </c>
      <c r="I15">
        <f t="shared" si="0"/>
        <v>12</v>
      </c>
      <c r="J15">
        <f t="shared" si="1"/>
        <v>144</v>
      </c>
    </row>
    <row r="16" spans="2:11" x14ac:dyDescent="0.25">
      <c r="J16">
        <f>SUM(J3:J15)</f>
        <v>3656</v>
      </c>
      <c r="K16">
        <f>J16/12</f>
        <v>304.66666666666669</v>
      </c>
    </row>
    <row r="17" spans="4:11" x14ac:dyDescent="0.25">
      <c r="E17" t="s">
        <v>58</v>
      </c>
      <c r="F17">
        <f>SUM(F3:F15)</f>
        <v>481</v>
      </c>
      <c r="K17">
        <f>SQRT(K16)</f>
        <v>17.454703282114728</v>
      </c>
    </row>
    <row r="18" spans="4:11" x14ac:dyDescent="0.25">
      <c r="E18" t="s">
        <v>59</v>
      </c>
      <c r="F18">
        <f>COUNT(F3:F15)</f>
        <v>13</v>
      </c>
    </row>
    <row r="19" spans="4:11" x14ac:dyDescent="0.25">
      <c r="E19" t="s">
        <v>60</v>
      </c>
      <c r="F19" s="1">
        <f>F17/F18</f>
        <v>37</v>
      </c>
    </row>
    <row r="20" spans="4:11" x14ac:dyDescent="0.25">
      <c r="E20" t="s">
        <v>43</v>
      </c>
      <c r="F20">
        <v>45</v>
      </c>
    </row>
    <row r="21" spans="4:11" x14ac:dyDescent="0.25">
      <c r="E21" t="s">
        <v>42</v>
      </c>
      <c r="F21">
        <v>45</v>
      </c>
    </row>
    <row r="24" spans="4:11" ht="21" customHeight="1" x14ac:dyDescent="0.25"/>
    <row r="25" spans="4:11" ht="9" customHeight="1" x14ac:dyDescent="0.25">
      <c r="D25" s="2"/>
      <c r="E25" s="2"/>
      <c r="F25" s="2"/>
      <c r="G25" s="2"/>
      <c r="H25" s="2"/>
      <c r="I25" s="2"/>
      <c r="J25" s="2"/>
      <c r="K25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D5AF-CC45-49CE-A1B1-6B13713DF0E9}">
  <dimension ref="A1:K18"/>
  <sheetViews>
    <sheetView workbookViewId="0">
      <selection activeCell="E24" sqref="E24"/>
    </sheetView>
  </sheetViews>
  <sheetFormatPr defaultRowHeight="15" x14ac:dyDescent="0.25"/>
  <cols>
    <col min="1" max="1" width="16.140625" bestFit="1" customWidth="1"/>
    <col min="2" max="2" width="17.7109375" bestFit="1" customWidth="1"/>
    <col min="3" max="3" width="2.7109375" customWidth="1"/>
    <col min="4" max="4" width="16" bestFit="1" customWidth="1"/>
    <col min="5" max="5" width="3.140625" customWidth="1"/>
    <col min="6" max="6" width="12.140625" bestFit="1" customWidth="1"/>
    <col min="7" max="9" width="12" bestFit="1" customWidth="1"/>
    <col min="10" max="10" width="21.140625" bestFit="1" customWidth="1"/>
    <col min="11" max="11" width="12" bestFit="1" customWidth="1"/>
  </cols>
  <sheetData>
    <row r="1" spans="1:11" x14ac:dyDescent="0.25">
      <c r="A1" s="46" t="s">
        <v>188</v>
      </c>
    </row>
    <row r="3" spans="1:11" ht="15.75" thickBot="1" x14ac:dyDescent="0.3"/>
    <row r="4" spans="1:11" x14ac:dyDescent="0.25">
      <c r="A4" s="64" t="s">
        <v>187</v>
      </c>
      <c r="B4" s="65"/>
      <c r="C4" s="44"/>
      <c r="D4" s="45" t="s">
        <v>29</v>
      </c>
      <c r="E4" s="44"/>
      <c r="F4" s="65" t="s">
        <v>186</v>
      </c>
      <c r="G4" s="65"/>
      <c r="H4" s="65"/>
      <c r="I4" s="65"/>
      <c r="J4" s="65"/>
      <c r="K4" s="66"/>
    </row>
    <row r="5" spans="1:11" ht="21" x14ac:dyDescent="0.3">
      <c r="A5" s="43" t="s">
        <v>185</v>
      </c>
      <c r="B5" s="42" t="s">
        <v>184</v>
      </c>
      <c r="C5" s="40"/>
      <c r="D5" s="42" t="s">
        <v>183</v>
      </c>
      <c r="E5" s="40"/>
      <c r="F5" s="42" t="s">
        <v>182</v>
      </c>
      <c r="G5" s="42" t="s">
        <v>181</v>
      </c>
      <c r="H5" s="42" t="s">
        <v>30</v>
      </c>
      <c r="I5" s="42" t="s">
        <v>180</v>
      </c>
      <c r="J5" s="42" t="s">
        <v>32</v>
      </c>
      <c r="K5" s="41" t="s">
        <v>33</v>
      </c>
    </row>
    <row r="6" spans="1:11" x14ac:dyDescent="0.25">
      <c r="A6" s="13">
        <v>85</v>
      </c>
      <c r="B6" s="25">
        <v>88</v>
      </c>
      <c r="C6" s="40"/>
      <c r="D6" s="25">
        <v>30</v>
      </c>
      <c r="E6" s="40"/>
      <c r="F6" s="25">
        <f t="shared" ref="F6:F12" si="0">(A6+B6)/2</f>
        <v>86.5</v>
      </c>
      <c r="G6" s="25">
        <f t="shared" ref="G6:G12" si="1">D6/F6</f>
        <v>0.34682080924855491</v>
      </c>
      <c r="H6" s="25">
        <f>G14/D14</f>
        <v>1.0089787397361971E-2</v>
      </c>
      <c r="I6" s="25">
        <f t="shared" ref="I6:I12" si="2">F6-H6</f>
        <v>86.489910212602638</v>
      </c>
      <c r="J6" s="25">
        <f t="shared" ref="J6:J12" si="3">I6*I6</f>
        <v>7480.504568584066</v>
      </c>
      <c r="K6" s="14">
        <f t="shared" ref="K6:K12" si="4">D6*J6</f>
        <v>224415.13705752199</v>
      </c>
    </row>
    <row r="7" spans="1:11" x14ac:dyDescent="0.25">
      <c r="A7" s="13">
        <v>89</v>
      </c>
      <c r="B7" s="25">
        <v>92</v>
      </c>
      <c r="C7" s="40"/>
      <c r="D7" s="25">
        <v>51</v>
      </c>
      <c r="E7" s="40"/>
      <c r="F7" s="25">
        <f t="shared" si="0"/>
        <v>90.5</v>
      </c>
      <c r="G7" s="25">
        <f t="shared" si="1"/>
        <v>0.56353591160220995</v>
      </c>
      <c r="H7" s="25">
        <f>G14/D14</f>
        <v>1.0089787397361971E-2</v>
      </c>
      <c r="I7" s="25">
        <f t="shared" si="2"/>
        <v>90.489910212602638</v>
      </c>
      <c r="J7" s="25">
        <f t="shared" si="3"/>
        <v>8188.4238502848875</v>
      </c>
      <c r="K7" s="14">
        <f t="shared" si="4"/>
        <v>417609.61636452924</v>
      </c>
    </row>
    <row r="8" spans="1:11" x14ac:dyDescent="0.25">
      <c r="A8" s="13">
        <v>93</v>
      </c>
      <c r="B8" s="25">
        <v>96</v>
      </c>
      <c r="C8" s="40"/>
      <c r="D8" s="25">
        <v>91</v>
      </c>
      <c r="E8" s="40"/>
      <c r="F8" s="25">
        <f t="shared" si="0"/>
        <v>94.5</v>
      </c>
      <c r="G8" s="25">
        <f t="shared" si="1"/>
        <v>0.96296296296296291</v>
      </c>
      <c r="H8" s="25">
        <f>G14/D14</f>
        <v>1.0089787397361971E-2</v>
      </c>
      <c r="I8" s="25">
        <f t="shared" si="2"/>
        <v>94.489910212602638</v>
      </c>
      <c r="J8" s="25">
        <f t="shared" si="3"/>
        <v>8928.3431319857082</v>
      </c>
      <c r="K8" s="14">
        <f t="shared" si="4"/>
        <v>812479.22501069948</v>
      </c>
    </row>
    <row r="9" spans="1:11" x14ac:dyDescent="0.25">
      <c r="A9" s="13">
        <v>97</v>
      </c>
      <c r="B9" s="25">
        <v>100</v>
      </c>
      <c r="C9" s="40"/>
      <c r="D9" s="25">
        <v>18</v>
      </c>
      <c r="E9" s="40"/>
      <c r="F9" s="25">
        <f t="shared" si="0"/>
        <v>98.5</v>
      </c>
      <c r="G9" s="25">
        <f t="shared" si="1"/>
        <v>0.18274111675126903</v>
      </c>
      <c r="H9" s="25">
        <f>G14/D14</f>
        <v>1.0089787397361971E-2</v>
      </c>
      <c r="I9" s="25">
        <f t="shared" si="2"/>
        <v>98.489910212602638</v>
      </c>
      <c r="J9" s="25">
        <f t="shared" si="3"/>
        <v>9700.2624136865288</v>
      </c>
      <c r="K9" s="14">
        <f t="shared" si="4"/>
        <v>174604.72344635753</v>
      </c>
    </row>
    <row r="10" spans="1:11" x14ac:dyDescent="0.25">
      <c r="A10" s="13">
        <v>101</v>
      </c>
      <c r="B10" s="25">
        <v>104</v>
      </c>
      <c r="C10" s="40"/>
      <c r="D10" s="25">
        <v>45</v>
      </c>
      <c r="E10" s="40"/>
      <c r="F10" s="25">
        <f t="shared" si="0"/>
        <v>102.5</v>
      </c>
      <c r="G10" s="25">
        <f t="shared" si="1"/>
        <v>0.43902439024390244</v>
      </c>
      <c r="H10" s="25">
        <f>G14/D14</f>
        <v>1.0089787397361971E-2</v>
      </c>
      <c r="I10" s="25">
        <f t="shared" si="2"/>
        <v>102.48991021260264</v>
      </c>
      <c r="J10" s="25">
        <f t="shared" si="3"/>
        <v>10504.181695387351</v>
      </c>
      <c r="K10" s="14">
        <f t="shared" si="4"/>
        <v>472688.17629243078</v>
      </c>
    </row>
    <row r="11" spans="1:11" x14ac:dyDescent="0.25">
      <c r="A11" s="13">
        <v>105</v>
      </c>
      <c r="B11" s="25">
        <v>108</v>
      </c>
      <c r="C11" s="40"/>
      <c r="D11" s="25">
        <v>33</v>
      </c>
      <c r="E11" s="40"/>
      <c r="F11" s="25">
        <f t="shared" si="0"/>
        <v>106.5</v>
      </c>
      <c r="G11" s="25">
        <f t="shared" si="1"/>
        <v>0.30985915492957744</v>
      </c>
      <c r="H11" s="25">
        <f>G14/D14</f>
        <v>1.0089787397361971E-2</v>
      </c>
      <c r="I11" s="25">
        <f t="shared" si="2"/>
        <v>106.48991021260264</v>
      </c>
      <c r="J11" s="25">
        <f t="shared" si="3"/>
        <v>11340.100977088172</v>
      </c>
      <c r="K11" s="14">
        <f t="shared" si="4"/>
        <v>374223.33224390965</v>
      </c>
    </row>
    <row r="12" spans="1:11" ht="15.75" thickBot="1" x14ac:dyDescent="0.3">
      <c r="A12" s="15">
        <v>109</v>
      </c>
      <c r="B12" s="38">
        <v>112</v>
      </c>
      <c r="C12" s="39"/>
      <c r="D12" s="38">
        <v>97</v>
      </c>
      <c r="E12" s="39"/>
      <c r="F12" s="38">
        <f t="shared" si="0"/>
        <v>110.5</v>
      </c>
      <c r="G12" s="38">
        <f t="shared" si="1"/>
        <v>0.87782805429864252</v>
      </c>
      <c r="H12" s="38">
        <f>G14/D14</f>
        <v>1.0089787397361971E-2</v>
      </c>
      <c r="I12" s="38">
        <f t="shared" si="2"/>
        <v>110.48991021260264</v>
      </c>
      <c r="J12" s="38">
        <f t="shared" si="3"/>
        <v>12208.020258788993</v>
      </c>
      <c r="K12" s="16">
        <f t="shared" si="4"/>
        <v>1184177.9651025322</v>
      </c>
    </row>
    <row r="14" spans="1:11" x14ac:dyDescent="0.25">
      <c r="D14" s="28">
        <f>SUM(D6:D12)</f>
        <v>365</v>
      </c>
      <c r="G14" s="26">
        <f>SUM(G6:G12)</f>
        <v>3.6827724000371194</v>
      </c>
    </row>
    <row r="15" spans="1:11" ht="15.75" thickBot="1" x14ac:dyDescent="0.3"/>
    <row r="16" spans="1:11" x14ac:dyDescent="0.25">
      <c r="I16" s="37">
        <v>1</v>
      </c>
      <c r="J16" s="36" t="s">
        <v>58</v>
      </c>
      <c r="K16" s="35">
        <f>SUM(K6:K12)</f>
        <v>3660198.1755179809</v>
      </c>
    </row>
    <row r="17" spans="9:11" x14ac:dyDescent="0.25">
      <c r="I17" s="34">
        <v>2</v>
      </c>
      <c r="J17" s="33" t="s">
        <v>179</v>
      </c>
      <c r="K17" s="32">
        <f>K16/(D14-1)</f>
        <v>10055.489493181267</v>
      </c>
    </row>
    <row r="18" spans="9:11" ht="15.75" thickBot="1" x14ac:dyDescent="0.3">
      <c r="I18" s="31">
        <v>3</v>
      </c>
      <c r="J18" s="30" t="s">
        <v>66</v>
      </c>
      <c r="K18" s="29">
        <f>SQRT(K17)</f>
        <v>100.27706364459057</v>
      </c>
    </row>
  </sheetData>
  <mergeCells count="2">
    <mergeCell ref="A4:B4"/>
    <mergeCell ref="F4:K4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5"/>
  <sheetViews>
    <sheetView workbookViewId="0">
      <selection activeCell="I4" sqref="I4"/>
    </sheetView>
  </sheetViews>
  <sheetFormatPr defaultRowHeight="15" x14ac:dyDescent="0.25"/>
  <cols>
    <col min="1" max="1" width="49.5703125" bestFit="1" customWidth="1"/>
    <col min="3" max="3" width="22" bestFit="1" customWidth="1"/>
  </cols>
  <sheetData>
    <row r="2" spans="1:5" x14ac:dyDescent="0.25">
      <c r="A2" t="s">
        <v>91</v>
      </c>
    </row>
    <row r="4" spans="1:5" x14ac:dyDescent="0.25">
      <c r="A4" t="s">
        <v>92</v>
      </c>
      <c r="C4" t="s">
        <v>95</v>
      </c>
      <c r="E4" t="s">
        <v>97</v>
      </c>
    </row>
    <row r="5" spans="1:5" x14ac:dyDescent="0.25">
      <c r="A5" t="s">
        <v>93</v>
      </c>
      <c r="C5" t="s">
        <v>94</v>
      </c>
      <c r="E5" t="s">
        <v>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82DE-1052-492A-9A18-A582A584330D}">
  <dimension ref="A1:Z50"/>
  <sheetViews>
    <sheetView topLeftCell="C40" zoomScale="130" zoomScaleNormal="130" workbookViewId="0">
      <selection activeCell="N30" sqref="N27:N30"/>
    </sheetView>
  </sheetViews>
  <sheetFormatPr defaultRowHeight="15" x14ac:dyDescent="0.25"/>
  <cols>
    <col min="1" max="1" width="13.28515625" customWidth="1"/>
    <col min="2" max="2" width="24.42578125" customWidth="1"/>
    <col min="3" max="3" width="4.7109375" customWidth="1"/>
    <col min="5" max="5" width="10.42578125" customWidth="1"/>
    <col min="19" max="19" width="8.85546875" customWidth="1"/>
  </cols>
  <sheetData>
    <row r="1" spans="1:26" ht="24" thickBot="1" x14ac:dyDescent="0.4">
      <c r="B1" s="67" t="s">
        <v>129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9"/>
    </row>
    <row r="2" spans="1:26" x14ac:dyDescent="0.25">
      <c r="B2" s="18" t="s">
        <v>130</v>
      </c>
      <c r="C2" s="19"/>
      <c r="D2" s="12"/>
    </row>
    <row r="3" spans="1:26" x14ac:dyDescent="0.25">
      <c r="B3" s="13" t="s">
        <v>131</v>
      </c>
      <c r="C3" s="14"/>
      <c r="D3" s="12"/>
    </row>
    <row r="4" spans="1:26" x14ac:dyDescent="0.25">
      <c r="B4" s="70"/>
      <c r="C4" s="71"/>
      <c r="D4" s="17"/>
    </row>
    <row r="5" spans="1:26" x14ac:dyDescent="0.25">
      <c r="B5" s="13" t="s">
        <v>132</v>
      </c>
      <c r="C5" s="14"/>
      <c r="D5" s="12"/>
      <c r="S5" s="73" t="s">
        <v>154</v>
      </c>
      <c r="T5" s="73"/>
      <c r="U5" s="73"/>
      <c r="V5" s="73"/>
    </row>
    <row r="6" spans="1:26" ht="15.75" thickBot="1" x14ac:dyDescent="0.3">
      <c r="B6" s="15" t="s">
        <v>133</v>
      </c>
      <c r="C6" s="16"/>
      <c r="D6" s="12"/>
      <c r="R6">
        <v>1</v>
      </c>
      <c r="S6" s="74" t="s">
        <v>155</v>
      </c>
      <c r="T6" s="74"/>
      <c r="U6" s="74"/>
      <c r="V6" s="74"/>
    </row>
    <row r="7" spans="1:26" x14ac:dyDescent="0.25">
      <c r="R7">
        <v>2</v>
      </c>
      <c r="S7" s="74" t="s">
        <v>156</v>
      </c>
      <c r="T7" s="74"/>
      <c r="U7" s="74"/>
      <c r="V7" s="74"/>
    </row>
    <row r="8" spans="1:26" x14ac:dyDescent="0.25">
      <c r="A8">
        <v>1</v>
      </c>
      <c r="B8" t="s">
        <v>146</v>
      </c>
      <c r="R8">
        <v>3</v>
      </c>
      <c r="S8" s="74" t="s">
        <v>157</v>
      </c>
      <c r="T8" s="74"/>
      <c r="U8" s="74"/>
      <c r="V8" s="74"/>
    </row>
    <row r="9" spans="1:26" x14ac:dyDescent="0.25">
      <c r="A9">
        <v>2</v>
      </c>
      <c r="B9" t="s">
        <v>147</v>
      </c>
      <c r="R9">
        <v>4</v>
      </c>
      <c r="S9" s="74" t="s">
        <v>158</v>
      </c>
      <c r="T9" s="74"/>
      <c r="U9" s="74"/>
      <c r="V9" s="74"/>
    </row>
    <row r="10" spans="1:26" x14ac:dyDescent="0.25">
      <c r="R10">
        <v>5</v>
      </c>
      <c r="S10" s="74" t="s">
        <v>134</v>
      </c>
      <c r="T10" s="74"/>
      <c r="U10" s="74"/>
      <c r="V10" s="74"/>
    </row>
    <row r="11" spans="1:26" x14ac:dyDescent="0.25">
      <c r="R11">
        <v>6</v>
      </c>
      <c r="S11" s="74" t="s">
        <v>159</v>
      </c>
      <c r="T11" s="74"/>
      <c r="U11" s="74"/>
      <c r="V11" s="74"/>
    </row>
    <row r="12" spans="1:26" ht="31.15" customHeight="1" x14ac:dyDescent="0.25">
      <c r="B12" s="20" t="s">
        <v>150</v>
      </c>
      <c r="C12" s="20">
        <v>1</v>
      </c>
      <c r="D12" s="21" t="s">
        <v>148</v>
      </c>
      <c r="E12" s="21"/>
      <c r="F12" s="21"/>
      <c r="G12" s="21"/>
      <c r="H12" s="21"/>
    </row>
    <row r="13" spans="1:26" ht="18" x14ac:dyDescent="0.35">
      <c r="C13">
        <v>2</v>
      </c>
      <c r="D13" s="59" t="s">
        <v>149</v>
      </c>
      <c r="E13" s="59"/>
      <c r="F13" s="59"/>
      <c r="G13" s="59"/>
      <c r="H13" s="59"/>
    </row>
    <row r="33" spans="1:20" x14ac:dyDescent="0.25">
      <c r="K33" t="s">
        <v>136</v>
      </c>
    </row>
    <row r="34" spans="1:20" x14ac:dyDescent="0.25">
      <c r="K34" t="s">
        <v>135</v>
      </c>
    </row>
    <row r="38" spans="1:20" x14ac:dyDescent="0.25">
      <c r="A38" t="s">
        <v>151</v>
      </c>
      <c r="B38" s="22" t="s">
        <v>134</v>
      </c>
    </row>
    <row r="39" spans="1:20" x14ac:dyDescent="0.25">
      <c r="A39">
        <v>1</v>
      </c>
      <c r="B39" t="s">
        <v>152</v>
      </c>
      <c r="J39" s="72" t="s">
        <v>140</v>
      </c>
      <c r="K39" s="72"/>
      <c r="L39" s="72"/>
      <c r="M39" s="72"/>
      <c r="N39" s="72"/>
      <c r="O39" s="72"/>
      <c r="P39" s="72"/>
      <c r="Q39" s="72"/>
      <c r="R39" s="72"/>
      <c r="S39" s="72"/>
      <c r="T39" s="72"/>
    </row>
    <row r="40" spans="1:20" x14ac:dyDescent="0.25">
      <c r="A40">
        <v>2</v>
      </c>
      <c r="B40" t="s">
        <v>142</v>
      </c>
      <c r="J40">
        <v>1</v>
      </c>
      <c r="K40" t="s">
        <v>137</v>
      </c>
    </row>
    <row r="41" spans="1:20" ht="18" x14ac:dyDescent="0.35">
      <c r="J41">
        <v>2</v>
      </c>
      <c r="K41" t="s">
        <v>138</v>
      </c>
      <c r="P41" t="s">
        <v>139</v>
      </c>
    </row>
    <row r="42" spans="1:20" x14ac:dyDescent="0.25">
      <c r="A42">
        <v>4</v>
      </c>
      <c r="J42">
        <v>3</v>
      </c>
      <c r="K42" t="s">
        <v>141</v>
      </c>
    </row>
    <row r="43" spans="1:20" x14ac:dyDescent="0.25">
      <c r="A43">
        <v>5</v>
      </c>
    </row>
    <row r="44" spans="1:20" x14ac:dyDescent="0.25">
      <c r="A44">
        <v>6</v>
      </c>
    </row>
    <row r="45" spans="1:20" x14ac:dyDescent="0.25">
      <c r="J45" s="72" t="s">
        <v>145</v>
      </c>
      <c r="K45" s="72"/>
      <c r="L45" s="72"/>
      <c r="M45" s="72"/>
      <c r="N45" s="72"/>
      <c r="O45" s="72"/>
      <c r="P45" s="72"/>
      <c r="Q45" s="72"/>
      <c r="R45" s="72"/>
      <c r="S45" s="72"/>
      <c r="T45" s="72"/>
    </row>
    <row r="46" spans="1:20" x14ac:dyDescent="0.25">
      <c r="J46" s="63" t="s">
        <v>144</v>
      </c>
      <c r="K46" s="63"/>
      <c r="L46" s="63"/>
      <c r="M46" s="63"/>
      <c r="N46" s="63"/>
      <c r="O46" s="63"/>
      <c r="P46" s="63"/>
      <c r="Q46" s="63"/>
      <c r="R46" s="63"/>
      <c r="S46" s="63"/>
      <c r="T46" s="63"/>
    </row>
    <row r="48" spans="1:20" x14ac:dyDescent="0.25">
      <c r="J48" s="72" t="s">
        <v>143</v>
      </c>
      <c r="K48" s="72"/>
      <c r="L48" s="72"/>
      <c r="M48" s="72"/>
      <c r="N48" s="72"/>
      <c r="O48" s="72"/>
      <c r="P48" s="72"/>
      <c r="Q48" s="72"/>
      <c r="R48" s="72"/>
      <c r="S48" s="72"/>
      <c r="T48" s="72"/>
    </row>
    <row r="49" spans="10:18" x14ac:dyDescent="0.25">
      <c r="J49">
        <v>1</v>
      </c>
      <c r="K49" t="s">
        <v>144</v>
      </c>
    </row>
    <row r="50" spans="10:18" x14ac:dyDescent="0.25">
      <c r="J50">
        <v>2</v>
      </c>
      <c r="K50" t="s">
        <v>153</v>
      </c>
      <c r="O50" s="11"/>
      <c r="P50" s="11"/>
      <c r="Q50" s="11"/>
      <c r="R50" s="11"/>
    </row>
  </sheetData>
  <mergeCells count="14">
    <mergeCell ref="J46:T46"/>
    <mergeCell ref="J48:T48"/>
    <mergeCell ref="S5:V5"/>
    <mergeCell ref="S6:V6"/>
    <mergeCell ref="S7:V7"/>
    <mergeCell ref="S8:V8"/>
    <mergeCell ref="S9:V9"/>
    <mergeCell ref="S10:V10"/>
    <mergeCell ref="S11:V11"/>
    <mergeCell ref="B1:Z1"/>
    <mergeCell ref="B4:C4"/>
    <mergeCell ref="D13:H13"/>
    <mergeCell ref="J39:T39"/>
    <mergeCell ref="J45:T45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F022-FF07-4663-BBD9-DFA325933E70}">
  <dimension ref="A2:L36"/>
  <sheetViews>
    <sheetView workbookViewId="0">
      <selection activeCell="L26" sqref="L26"/>
    </sheetView>
  </sheetViews>
  <sheetFormatPr defaultRowHeight="15" x14ac:dyDescent="0.25"/>
  <sheetData>
    <row r="2" spans="1:12" x14ac:dyDescent="0.25">
      <c r="B2" s="75" t="s">
        <v>195</v>
      </c>
      <c r="C2" s="75"/>
      <c r="D2" s="75"/>
      <c r="F2" s="75" t="s">
        <v>194</v>
      </c>
      <c r="G2" s="75"/>
      <c r="H2" s="75"/>
      <c r="J2" s="75" t="s">
        <v>200</v>
      </c>
      <c r="K2" s="75"/>
      <c r="L2" s="75"/>
    </row>
    <row r="3" spans="1:12" x14ac:dyDescent="0.25">
      <c r="B3" s="26">
        <v>12</v>
      </c>
      <c r="C3" s="26">
        <v>0</v>
      </c>
      <c r="D3" s="26">
        <v>9</v>
      </c>
      <c r="E3" s="26"/>
      <c r="F3" s="26">
        <v>7</v>
      </c>
      <c r="G3" s="26">
        <v>5</v>
      </c>
      <c r="H3" s="26">
        <v>11</v>
      </c>
      <c r="J3" s="26">
        <v>0</v>
      </c>
      <c r="K3" s="26">
        <v>2</v>
      </c>
      <c r="L3" s="26">
        <v>2</v>
      </c>
    </row>
    <row r="4" spans="1:12" x14ac:dyDescent="0.25">
      <c r="B4" s="26">
        <v>5</v>
      </c>
      <c r="C4" s="26">
        <v>5</v>
      </c>
      <c r="D4" s="26">
        <v>21</v>
      </c>
      <c r="E4" s="26"/>
      <c r="F4" s="26">
        <v>55</v>
      </c>
      <c r="G4" s="26">
        <v>4</v>
      </c>
      <c r="H4" s="26">
        <v>1</v>
      </c>
      <c r="J4" s="26">
        <v>4</v>
      </c>
      <c r="K4" s="26">
        <v>0</v>
      </c>
      <c r="L4" s="26">
        <v>6</v>
      </c>
    </row>
    <row r="5" spans="1:12" x14ac:dyDescent="0.25">
      <c r="B5" s="26">
        <v>9</v>
      </c>
      <c r="C5" s="26">
        <v>8</v>
      </c>
      <c r="D5" s="26">
        <v>1</v>
      </c>
      <c r="E5" s="26"/>
      <c r="F5" s="26">
        <v>0</v>
      </c>
      <c r="G5" s="26">
        <v>0</v>
      </c>
      <c r="H5" s="26">
        <v>4</v>
      </c>
      <c r="J5" s="26">
        <v>8</v>
      </c>
      <c r="K5" s="26">
        <v>8</v>
      </c>
      <c r="L5" s="26">
        <v>0</v>
      </c>
    </row>
    <row r="10" spans="1:12" x14ac:dyDescent="0.25">
      <c r="A10">
        <v>1</v>
      </c>
      <c r="B10" t="s">
        <v>199</v>
      </c>
    </row>
    <row r="11" spans="1:12" x14ac:dyDescent="0.25">
      <c r="A11">
        <v>2</v>
      </c>
      <c r="B11" t="s">
        <v>198</v>
      </c>
    </row>
    <row r="12" spans="1:12" x14ac:dyDescent="0.25">
      <c r="A12" s="58">
        <v>3</v>
      </c>
      <c r="B12" s="58" t="s">
        <v>197</v>
      </c>
      <c r="C12" s="58"/>
      <c r="D12" s="58"/>
      <c r="E12" s="58"/>
    </row>
    <row r="16" spans="1:12" x14ac:dyDescent="0.25">
      <c r="A16" s="27" t="s">
        <v>196</v>
      </c>
    </row>
    <row r="18" spans="1:12" x14ac:dyDescent="0.25">
      <c r="B18" s="75" t="s">
        <v>195</v>
      </c>
      <c r="C18" s="75"/>
      <c r="D18" s="75"/>
      <c r="F18" s="75" t="s">
        <v>194</v>
      </c>
      <c r="G18" s="75"/>
      <c r="H18" s="75"/>
      <c r="J18" s="75" t="s">
        <v>193</v>
      </c>
      <c r="K18" s="75"/>
      <c r="L18" s="75"/>
    </row>
    <row r="19" spans="1:12" x14ac:dyDescent="0.25">
      <c r="B19" s="26">
        <v>12</v>
      </c>
      <c r="C19" s="26">
        <v>0</v>
      </c>
      <c r="D19" s="26">
        <v>9</v>
      </c>
      <c r="E19" s="26"/>
      <c r="F19" s="26">
        <v>7</v>
      </c>
      <c r="G19" s="26">
        <v>5</v>
      </c>
      <c r="H19" s="26">
        <v>11</v>
      </c>
      <c r="J19" s="26">
        <v>17</v>
      </c>
      <c r="K19" s="26">
        <v>5</v>
      </c>
      <c r="L19" s="26">
        <v>20</v>
      </c>
    </row>
    <row r="20" spans="1:12" x14ac:dyDescent="0.25">
      <c r="B20" s="26">
        <v>5</v>
      </c>
      <c r="C20" s="26">
        <v>5</v>
      </c>
      <c r="D20" s="26">
        <v>21</v>
      </c>
      <c r="E20" s="26"/>
      <c r="F20" s="26">
        <v>55</v>
      </c>
      <c r="G20" s="26">
        <v>4</v>
      </c>
      <c r="H20" s="26">
        <v>1</v>
      </c>
      <c r="J20" s="26">
        <v>60</v>
      </c>
      <c r="K20" s="26">
        <v>9</v>
      </c>
      <c r="L20" s="26">
        <v>22</v>
      </c>
    </row>
    <row r="21" spans="1:12" x14ac:dyDescent="0.25">
      <c r="B21" s="26">
        <v>9</v>
      </c>
      <c r="C21" s="26">
        <v>8</v>
      </c>
      <c r="D21" s="26">
        <v>1</v>
      </c>
      <c r="E21" s="26"/>
      <c r="F21" s="26">
        <v>0</v>
      </c>
      <c r="G21" s="26">
        <v>0</v>
      </c>
      <c r="H21" s="26">
        <v>4</v>
      </c>
      <c r="J21" s="26">
        <v>9</v>
      </c>
      <c r="K21" s="26">
        <v>8</v>
      </c>
      <c r="L21" s="26">
        <v>5</v>
      </c>
    </row>
    <row r="22" spans="1:12" x14ac:dyDescent="0.25">
      <c r="B22" s="26"/>
      <c r="C22" s="26"/>
      <c r="D22" s="26"/>
      <c r="E22" s="26"/>
      <c r="F22" s="26"/>
      <c r="G22" s="26"/>
      <c r="H22" s="26"/>
      <c r="J22" s="26"/>
      <c r="K22" s="26"/>
      <c r="L22" s="26"/>
    </row>
    <row r="23" spans="1:12" x14ac:dyDescent="0.25">
      <c r="B23" s="26"/>
      <c r="C23" s="26"/>
      <c r="D23" s="26"/>
      <c r="E23" s="26"/>
      <c r="F23" s="26"/>
      <c r="G23" s="26"/>
      <c r="H23" s="26"/>
      <c r="J23" s="26"/>
      <c r="K23" s="26"/>
      <c r="L23" s="26"/>
    </row>
    <row r="24" spans="1:12" x14ac:dyDescent="0.25">
      <c r="A24" s="27" t="s">
        <v>192</v>
      </c>
      <c r="B24" s="26"/>
      <c r="C24" s="26"/>
      <c r="D24" s="26"/>
      <c r="E24" s="26"/>
      <c r="F24" s="26"/>
      <c r="G24" s="26"/>
      <c r="H24" s="26"/>
      <c r="J24" s="26"/>
      <c r="K24" s="26"/>
      <c r="L24" s="26"/>
    </row>
    <row r="25" spans="1:12" ht="15.75" thickBot="1" x14ac:dyDescent="0.3"/>
    <row r="26" spans="1:12" ht="15.75" thickBot="1" x14ac:dyDescent="0.3">
      <c r="B26" s="76" t="s">
        <v>191</v>
      </c>
      <c r="C26" s="77"/>
      <c r="D26" s="77"/>
      <c r="E26" s="78"/>
      <c r="G26" s="76" t="s">
        <v>190</v>
      </c>
      <c r="H26" s="77"/>
      <c r="I26" s="77"/>
      <c r="J26" s="78"/>
    </row>
    <row r="27" spans="1:12" x14ac:dyDescent="0.25">
      <c r="B27" s="54">
        <v>1</v>
      </c>
      <c r="C27" s="53">
        <v>1</v>
      </c>
      <c r="D27" s="53">
        <v>1</v>
      </c>
      <c r="E27" s="52">
        <v>1</v>
      </c>
      <c r="G27" s="57">
        <f t="shared" ref="G27:J30" si="0">(B27*3)-(B33*4)</f>
        <v>-1</v>
      </c>
      <c r="H27" s="56">
        <f t="shared" si="0"/>
        <v>-5</v>
      </c>
      <c r="I27" s="56">
        <f t="shared" si="0"/>
        <v>-9</v>
      </c>
      <c r="J27" s="55">
        <f t="shared" si="0"/>
        <v>-13</v>
      </c>
    </row>
    <row r="28" spans="1:12" x14ac:dyDescent="0.25">
      <c r="B28" s="51">
        <v>2</v>
      </c>
      <c r="C28">
        <v>2</v>
      </c>
      <c r="D28">
        <v>2</v>
      </c>
      <c r="E28" s="50">
        <v>2</v>
      </c>
      <c r="G28" s="13">
        <f t="shared" si="0"/>
        <v>2</v>
      </c>
      <c r="H28" s="25">
        <f t="shared" si="0"/>
        <v>-2</v>
      </c>
      <c r="I28" s="25">
        <f t="shared" si="0"/>
        <v>-6</v>
      </c>
      <c r="J28" s="14">
        <f t="shared" si="0"/>
        <v>-10</v>
      </c>
    </row>
    <row r="29" spans="1:12" x14ac:dyDescent="0.25">
      <c r="B29" s="51">
        <v>3</v>
      </c>
      <c r="C29">
        <v>3</v>
      </c>
      <c r="D29">
        <v>3</v>
      </c>
      <c r="E29" s="50">
        <v>3</v>
      </c>
      <c r="G29" s="13">
        <f t="shared" si="0"/>
        <v>5</v>
      </c>
      <c r="H29" s="25">
        <f t="shared" si="0"/>
        <v>1</v>
      </c>
      <c r="I29" s="25">
        <f t="shared" si="0"/>
        <v>-3</v>
      </c>
      <c r="J29" s="14">
        <f t="shared" si="0"/>
        <v>-7</v>
      </c>
    </row>
    <row r="30" spans="1:12" ht="15.75" thickBot="1" x14ac:dyDescent="0.3">
      <c r="B30" s="49">
        <v>4</v>
      </c>
      <c r="C30" s="48">
        <v>4</v>
      </c>
      <c r="D30" s="48">
        <v>4</v>
      </c>
      <c r="E30" s="47">
        <v>4</v>
      </c>
      <c r="G30" s="15">
        <f t="shared" si="0"/>
        <v>8</v>
      </c>
      <c r="H30" s="38">
        <f t="shared" si="0"/>
        <v>4</v>
      </c>
      <c r="I30" s="38">
        <f t="shared" si="0"/>
        <v>0</v>
      </c>
      <c r="J30" s="16">
        <f t="shared" si="0"/>
        <v>-4</v>
      </c>
    </row>
    <row r="31" spans="1:12" ht="15.75" thickBot="1" x14ac:dyDescent="0.3"/>
    <row r="32" spans="1:12" ht="15.75" thickBot="1" x14ac:dyDescent="0.3">
      <c r="B32" s="76" t="s">
        <v>189</v>
      </c>
      <c r="C32" s="77"/>
      <c r="D32" s="77"/>
      <c r="E32" s="78"/>
    </row>
    <row r="33" spans="2:5" x14ac:dyDescent="0.25">
      <c r="B33" s="54">
        <v>1</v>
      </c>
      <c r="C33" s="53">
        <v>2</v>
      </c>
      <c r="D33" s="53">
        <v>3</v>
      </c>
      <c r="E33" s="52">
        <v>4</v>
      </c>
    </row>
    <row r="34" spans="2:5" x14ac:dyDescent="0.25">
      <c r="B34" s="51">
        <v>1</v>
      </c>
      <c r="C34">
        <v>2</v>
      </c>
      <c r="D34">
        <v>3</v>
      </c>
      <c r="E34" s="50">
        <v>4</v>
      </c>
    </row>
    <row r="35" spans="2:5" x14ac:dyDescent="0.25">
      <c r="B35" s="51">
        <v>1</v>
      </c>
      <c r="C35">
        <v>2</v>
      </c>
      <c r="D35">
        <v>3</v>
      </c>
      <c r="E35" s="50">
        <v>4</v>
      </c>
    </row>
    <row r="36" spans="2:5" ht="15.75" thickBot="1" x14ac:dyDescent="0.3">
      <c r="B36" s="49">
        <v>1</v>
      </c>
      <c r="C36" s="48">
        <v>2</v>
      </c>
      <c r="D36" s="48">
        <v>3</v>
      </c>
      <c r="E36" s="47">
        <v>4</v>
      </c>
    </row>
  </sheetData>
  <mergeCells count="9">
    <mergeCell ref="J18:L18"/>
    <mergeCell ref="B26:E26"/>
    <mergeCell ref="B32:E32"/>
    <mergeCell ref="G26:J26"/>
    <mergeCell ref="B2:D2"/>
    <mergeCell ref="F2:H2"/>
    <mergeCell ref="J2:L2"/>
    <mergeCell ref="B18:D18"/>
    <mergeCell ref="F18:H18"/>
  </mergeCells>
  <pageMargins left="0.7" right="0.7" top="0.75" bottom="0.75" header="0.3" footer="0.3"/>
  <pageSetup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1566-6F13-45C5-B47F-9FEB2841711A}">
  <dimension ref="A1:L31"/>
  <sheetViews>
    <sheetView topLeftCell="B1" zoomScale="120" zoomScaleNormal="120" workbookViewId="0">
      <selection activeCell="I20" sqref="I20"/>
    </sheetView>
  </sheetViews>
  <sheetFormatPr defaultRowHeight="15" x14ac:dyDescent="0.25"/>
  <cols>
    <col min="1" max="1" width="33.85546875" bestFit="1" customWidth="1"/>
    <col min="2" max="2" width="22.5703125" bestFit="1" customWidth="1"/>
    <col min="3" max="3" width="14" bestFit="1" customWidth="1"/>
    <col min="8" max="8" width="18.42578125" bestFit="1" customWidth="1"/>
    <col min="10" max="10" width="12.85546875" bestFit="1" customWidth="1"/>
    <col min="11" max="11" width="13" customWidth="1"/>
    <col min="12" max="12" width="24.85546875" bestFit="1" customWidth="1"/>
  </cols>
  <sheetData>
    <row r="1" spans="1:12" x14ac:dyDescent="0.25">
      <c r="A1" t="s">
        <v>37</v>
      </c>
    </row>
    <row r="2" spans="1:12" x14ac:dyDescent="0.25">
      <c r="A2" t="s">
        <v>38</v>
      </c>
    </row>
    <row r="3" spans="1:12" x14ac:dyDescent="0.25">
      <c r="A3" t="s">
        <v>39</v>
      </c>
    </row>
    <row r="4" spans="1:12" ht="21" x14ac:dyDescent="0.3">
      <c r="A4" t="s">
        <v>40</v>
      </c>
    </row>
    <row r="6" spans="1:12" x14ac:dyDescent="0.25">
      <c r="C6" t="s">
        <v>26</v>
      </c>
      <c r="H6" t="s">
        <v>161</v>
      </c>
    </row>
    <row r="7" spans="1:12" x14ac:dyDescent="0.25">
      <c r="B7" t="s">
        <v>1</v>
      </c>
      <c r="C7" t="s">
        <v>22</v>
      </c>
      <c r="D7" t="s">
        <v>43</v>
      </c>
      <c r="E7" t="s">
        <v>41</v>
      </c>
      <c r="F7" t="s">
        <v>63</v>
      </c>
      <c r="H7" t="s">
        <v>160</v>
      </c>
      <c r="J7">
        <f>H29/(20-1)</f>
        <v>335671052.63157892</v>
      </c>
      <c r="K7" t="s">
        <v>162</v>
      </c>
    </row>
    <row r="8" spans="1:12" x14ac:dyDescent="0.25">
      <c r="B8" t="s">
        <v>2</v>
      </c>
      <c r="C8">
        <v>50000</v>
      </c>
      <c r="D8">
        <v>35000</v>
      </c>
      <c r="E8">
        <v>57750</v>
      </c>
      <c r="F8">
        <f t="shared" ref="F8:F27" si="0">C8-E8</f>
        <v>-7750</v>
      </c>
      <c r="H8">
        <f t="shared" ref="H8:H28" si="1">F8*F8</f>
        <v>60062500</v>
      </c>
      <c r="J8" s="1">
        <f>SQRT(J7)</f>
        <v>18321.327807546561</v>
      </c>
      <c r="K8" t="s">
        <v>66</v>
      </c>
      <c r="L8" t="s">
        <v>67</v>
      </c>
    </row>
    <row r="9" spans="1:12" x14ac:dyDescent="0.25">
      <c r="B9" t="s">
        <v>3</v>
      </c>
      <c r="C9">
        <v>45000</v>
      </c>
      <c r="D9">
        <v>36000</v>
      </c>
      <c r="E9">
        <v>57750</v>
      </c>
      <c r="F9">
        <f t="shared" si="0"/>
        <v>-12750</v>
      </c>
      <c r="H9">
        <f t="shared" si="1"/>
        <v>162562500</v>
      </c>
    </row>
    <row r="10" spans="1:12" x14ac:dyDescent="0.25">
      <c r="B10" t="s">
        <v>4</v>
      </c>
      <c r="C10">
        <v>70000</v>
      </c>
      <c r="D10">
        <v>37000</v>
      </c>
      <c r="E10">
        <v>57750</v>
      </c>
      <c r="F10">
        <f t="shared" si="0"/>
        <v>12250</v>
      </c>
      <c r="H10">
        <f t="shared" si="1"/>
        <v>150062500</v>
      </c>
    </row>
    <row r="11" spans="1:12" x14ac:dyDescent="0.25">
      <c r="B11" t="s">
        <v>5</v>
      </c>
      <c r="C11">
        <v>75000</v>
      </c>
      <c r="D11">
        <v>43000</v>
      </c>
      <c r="E11">
        <v>57750</v>
      </c>
      <c r="F11">
        <f t="shared" si="0"/>
        <v>17250</v>
      </c>
      <c r="H11">
        <f t="shared" si="1"/>
        <v>297562500</v>
      </c>
    </row>
    <row r="12" spans="1:12" x14ac:dyDescent="0.25">
      <c r="B12" t="s">
        <v>6</v>
      </c>
      <c r="C12">
        <v>43000</v>
      </c>
      <c r="D12">
        <v>44000</v>
      </c>
      <c r="E12">
        <v>57750</v>
      </c>
      <c r="F12">
        <f t="shared" si="0"/>
        <v>-14750</v>
      </c>
      <c r="H12">
        <f t="shared" si="1"/>
        <v>217562500</v>
      </c>
      <c r="K12" t="s">
        <v>163</v>
      </c>
    </row>
    <row r="13" spans="1:12" x14ac:dyDescent="0.25">
      <c r="B13" t="s">
        <v>7</v>
      </c>
      <c r="C13">
        <v>35000</v>
      </c>
      <c r="D13">
        <v>45000</v>
      </c>
      <c r="E13">
        <v>57750</v>
      </c>
      <c r="F13">
        <f t="shared" si="0"/>
        <v>-22750</v>
      </c>
      <c r="H13">
        <f t="shared" si="1"/>
        <v>517562500</v>
      </c>
      <c r="K13" t="s">
        <v>164</v>
      </c>
    </row>
    <row r="14" spans="1:12" x14ac:dyDescent="0.25">
      <c r="B14" t="s">
        <v>8</v>
      </c>
      <c r="C14">
        <f t="shared" ref="C14:C19" si="2">C8+2000</f>
        <v>52000</v>
      </c>
      <c r="D14">
        <v>45000</v>
      </c>
      <c r="E14">
        <v>57750</v>
      </c>
      <c r="F14">
        <f t="shared" si="0"/>
        <v>-5750</v>
      </c>
      <c r="H14">
        <f t="shared" si="1"/>
        <v>33062500</v>
      </c>
    </row>
    <row r="15" spans="1:12" x14ac:dyDescent="0.25">
      <c r="B15" t="s">
        <v>9</v>
      </c>
      <c r="C15">
        <f t="shared" si="2"/>
        <v>47000</v>
      </c>
      <c r="D15">
        <v>46000</v>
      </c>
      <c r="E15">
        <v>57750</v>
      </c>
      <c r="F15">
        <f t="shared" si="0"/>
        <v>-10750</v>
      </c>
      <c r="H15">
        <f t="shared" si="1"/>
        <v>115562500</v>
      </c>
    </row>
    <row r="16" spans="1:12" x14ac:dyDescent="0.25">
      <c r="B16" t="s">
        <v>10</v>
      </c>
      <c r="C16">
        <f t="shared" si="2"/>
        <v>72000</v>
      </c>
      <c r="D16">
        <v>47000</v>
      </c>
      <c r="E16">
        <v>57750</v>
      </c>
      <c r="F16">
        <f t="shared" si="0"/>
        <v>14250</v>
      </c>
      <c r="H16">
        <f t="shared" si="1"/>
        <v>203062500</v>
      </c>
    </row>
    <row r="17" spans="2:12" x14ac:dyDescent="0.25">
      <c r="B17" t="s">
        <v>11</v>
      </c>
      <c r="C17">
        <f t="shared" si="2"/>
        <v>77000</v>
      </c>
      <c r="D17">
        <v>50000</v>
      </c>
      <c r="E17">
        <v>57750</v>
      </c>
      <c r="F17">
        <f t="shared" si="0"/>
        <v>19250</v>
      </c>
      <c r="H17">
        <f t="shared" si="1"/>
        <v>370562500</v>
      </c>
      <c r="K17" s="25" t="s">
        <v>165</v>
      </c>
      <c r="L17" s="25" t="s">
        <v>167</v>
      </c>
    </row>
    <row r="18" spans="2:12" x14ac:dyDescent="0.25">
      <c r="B18" t="s">
        <v>12</v>
      </c>
      <c r="C18">
        <f t="shared" si="2"/>
        <v>45000</v>
      </c>
      <c r="D18">
        <v>51000</v>
      </c>
      <c r="E18">
        <v>57750</v>
      </c>
      <c r="F18">
        <f t="shared" si="0"/>
        <v>-12750</v>
      </c>
      <c r="H18">
        <f t="shared" si="1"/>
        <v>162562500</v>
      </c>
      <c r="K18" s="25" t="s">
        <v>166</v>
      </c>
      <c r="L18" s="25" t="s">
        <v>168</v>
      </c>
    </row>
    <row r="19" spans="2:12" x14ac:dyDescent="0.25">
      <c r="B19" t="s">
        <v>13</v>
      </c>
      <c r="C19">
        <f t="shared" si="2"/>
        <v>37000</v>
      </c>
      <c r="D19">
        <v>52000</v>
      </c>
      <c r="E19">
        <v>57750</v>
      </c>
      <c r="F19">
        <f t="shared" si="0"/>
        <v>-20750</v>
      </c>
      <c r="H19">
        <f t="shared" si="1"/>
        <v>430562500</v>
      </c>
    </row>
    <row r="20" spans="2:12" x14ac:dyDescent="0.25">
      <c r="B20" t="s">
        <v>14</v>
      </c>
      <c r="C20">
        <f t="shared" ref="C20:C25" si="3">(C14+C8)/2</f>
        <v>51000</v>
      </c>
      <c r="D20">
        <v>70000</v>
      </c>
      <c r="E20">
        <v>57750</v>
      </c>
      <c r="F20">
        <f t="shared" si="0"/>
        <v>-6750</v>
      </c>
      <c r="H20">
        <f t="shared" si="1"/>
        <v>45562500</v>
      </c>
    </row>
    <row r="21" spans="2:12" x14ac:dyDescent="0.25">
      <c r="B21" t="s">
        <v>15</v>
      </c>
      <c r="C21">
        <f t="shared" si="3"/>
        <v>46000</v>
      </c>
      <c r="D21">
        <v>71000</v>
      </c>
      <c r="E21">
        <v>57750</v>
      </c>
      <c r="F21">
        <f t="shared" si="0"/>
        <v>-11750</v>
      </c>
      <c r="H21">
        <f t="shared" si="1"/>
        <v>138062500</v>
      </c>
    </row>
    <row r="22" spans="2:12" x14ac:dyDescent="0.25">
      <c r="B22" t="s">
        <v>16</v>
      </c>
      <c r="C22">
        <f t="shared" si="3"/>
        <v>71000</v>
      </c>
      <c r="D22">
        <v>72000</v>
      </c>
      <c r="E22">
        <v>57750</v>
      </c>
      <c r="F22">
        <f t="shared" si="0"/>
        <v>13250</v>
      </c>
      <c r="H22">
        <f t="shared" si="1"/>
        <v>175562500</v>
      </c>
    </row>
    <row r="23" spans="2:12" x14ac:dyDescent="0.25">
      <c r="B23" t="s">
        <v>17</v>
      </c>
      <c r="C23">
        <f t="shared" si="3"/>
        <v>76000</v>
      </c>
      <c r="D23">
        <v>75000</v>
      </c>
      <c r="E23">
        <v>57750</v>
      </c>
      <c r="F23">
        <f t="shared" si="0"/>
        <v>18250</v>
      </c>
      <c r="H23">
        <f t="shared" si="1"/>
        <v>333062500</v>
      </c>
    </row>
    <row r="24" spans="2:12" x14ac:dyDescent="0.25">
      <c r="B24" t="s">
        <v>18</v>
      </c>
      <c r="C24">
        <f t="shared" si="3"/>
        <v>44000</v>
      </c>
      <c r="D24">
        <v>76000</v>
      </c>
      <c r="E24">
        <v>57750</v>
      </c>
      <c r="F24">
        <f t="shared" si="0"/>
        <v>-13750</v>
      </c>
      <c r="H24">
        <f t="shared" si="1"/>
        <v>189062500</v>
      </c>
    </row>
    <row r="25" spans="2:12" x14ac:dyDescent="0.25">
      <c r="B25" t="s">
        <v>19</v>
      </c>
      <c r="C25">
        <f t="shared" si="3"/>
        <v>36000</v>
      </c>
      <c r="D25">
        <v>77000</v>
      </c>
      <c r="E25">
        <v>57750</v>
      </c>
      <c r="F25">
        <f t="shared" si="0"/>
        <v>-21750</v>
      </c>
      <c r="H25">
        <f t="shared" si="1"/>
        <v>473062500</v>
      </c>
    </row>
    <row r="26" spans="2:12" x14ac:dyDescent="0.25">
      <c r="B26" t="s">
        <v>20</v>
      </c>
      <c r="C26">
        <v>88000</v>
      </c>
      <c r="D26">
        <v>88000</v>
      </c>
      <c r="E26">
        <v>57750</v>
      </c>
      <c r="F26">
        <f t="shared" si="0"/>
        <v>30250</v>
      </c>
      <c r="H26">
        <f t="shared" si="1"/>
        <v>915062500</v>
      </c>
    </row>
    <row r="27" spans="2:12" x14ac:dyDescent="0.25">
      <c r="B27" t="s">
        <v>21</v>
      </c>
      <c r="C27">
        <v>95000</v>
      </c>
      <c r="D27">
        <v>95000</v>
      </c>
      <c r="E27">
        <v>57750</v>
      </c>
      <c r="F27">
        <f t="shared" si="0"/>
        <v>37250</v>
      </c>
      <c r="H27">
        <f t="shared" si="1"/>
        <v>1387562500</v>
      </c>
    </row>
    <row r="28" spans="2:12" x14ac:dyDescent="0.25">
      <c r="H28">
        <f t="shared" si="1"/>
        <v>0</v>
      </c>
    </row>
    <row r="29" spans="2:12" x14ac:dyDescent="0.25">
      <c r="C29">
        <f>SUM(C8:C27)</f>
        <v>1155000</v>
      </c>
      <c r="H29">
        <f>SUM(H8:H28)</f>
        <v>6377750000</v>
      </c>
    </row>
    <row r="30" spans="2:12" x14ac:dyDescent="0.25">
      <c r="B30" t="s">
        <v>41</v>
      </c>
      <c r="C30">
        <f>C29/COUNT(C8:C27)</f>
        <v>57750</v>
      </c>
    </row>
    <row r="31" spans="2:12" x14ac:dyDescent="0.25">
      <c r="B31" t="s">
        <v>43</v>
      </c>
      <c r="C31">
        <f>AVERAGE(D17:D18)</f>
        <v>50500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"/>
  <sheetViews>
    <sheetView showGridLines="0" tabSelected="1" workbookViewId="0">
      <selection activeCell="A18" sqref="A18"/>
    </sheetView>
  </sheetViews>
  <sheetFormatPr defaultRowHeight="15" x14ac:dyDescent="0.25"/>
  <cols>
    <col min="1" max="1" width="24.140625" customWidth="1"/>
    <col min="2" max="2" width="15.42578125" bestFit="1" customWidth="1"/>
    <col min="3" max="3" width="11.5703125" bestFit="1" customWidth="1"/>
  </cols>
  <sheetData>
    <row r="1" spans="1:13" x14ac:dyDescent="0.25">
      <c r="A1" t="s">
        <v>71</v>
      </c>
      <c r="L1" t="s">
        <v>101</v>
      </c>
      <c r="M1" t="s">
        <v>102</v>
      </c>
    </row>
    <row r="2" spans="1:13" x14ac:dyDescent="0.25">
      <c r="A2" t="s">
        <v>72</v>
      </c>
      <c r="B2" s="60" t="s">
        <v>73</v>
      </c>
      <c r="C2" s="60"/>
      <c r="D2" s="60"/>
      <c r="E2" s="60"/>
      <c r="F2" s="60"/>
      <c r="G2" s="60"/>
      <c r="H2" s="60"/>
      <c r="L2">
        <v>1</v>
      </c>
      <c r="M2">
        <f t="shared" ref="M2:M7" si="0">1/6</f>
        <v>0.16666666666666666</v>
      </c>
    </row>
    <row r="3" spans="1:13" x14ac:dyDescent="0.25">
      <c r="B3" s="60"/>
      <c r="C3" s="60"/>
      <c r="D3" s="60"/>
      <c r="E3" s="60"/>
      <c r="F3" s="60"/>
      <c r="G3" s="60"/>
      <c r="H3" s="60"/>
      <c r="L3">
        <v>2</v>
      </c>
      <c r="M3">
        <f t="shared" si="0"/>
        <v>0.16666666666666666</v>
      </c>
    </row>
    <row r="4" spans="1:13" x14ac:dyDescent="0.25">
      <c r="B4" s="60"/>
      <c r="C4" s="60"/>
      <c r="D4" s="60"/>
      <c r="E4" s="60"/>
      <c r="F4" s="60"/>
      <c r="G4" s="60"/>
      <c r="H4" s="60"/>
      <c r="L4">
        <v>3</v>
      </c>
      <c r="M4">
        <f t="shared" si="0"/>
        <v>0.16666666666666666</v>
      </c>
    </row>
    <row r="5" spans="1:13" x14ac:dyDescent="0.25">
      <c r="L5">
        <v>4</v>
      </c>
      <c r="M5">
        <f t="shared" si="0"/>
        <v>0.16666666666666666</v>
      </c>
    </row>
    <row r="6" spans="1:13" x14ac:dyDescent="0.25">
      <c r="L6">
        <v>5</v>
      </c>
      <c r="M6">
        <f t="shared" si="0"/>
        <v>0.16666666666666666</v>
      </c>
    </row>
    <row r="7" spans="1:13" x14ac:dyDescent="0.25">
      <c r="A7" s="5" t="s">
        <v>74</v>
      </c>
      <c r="B7" s="3" t="s">
        <v>75</v>
      </c>
      <c r="D7" s="61" t="s">
        <v>77</v>
      </c>
      <c r="E7" s="61"/>
      <c r="F7" s="61"/>
      <c r="G7" s="61"/>
      <c r="H7" s="61"/>
      <c r="I7" s="61"/>
      <c r="J7" s="61"/>
      <c r="L7">
        <v>6</v>
      </c>
      <c r="M7">
        <f t="shared" si="0"/>
        <v>0.16666666666666666</v>
      </c>
    </row>
    <row r="8" spans="1:13" x14ac:dyDescent="0.25">
      <c r="B8" s="4" t="s">
        <v>76</v>
      </c>
      <c r="D8" s="62" t="s">
        <v>78</v>
      </c>
      <c r="E8" s="62"/>
      <c r="F8" s="62"/>
      <c r="G8" s="62"/>
      <c r="H8" s="62"/>
      <c r="I8" s="62"/>
      <c r="J8" s="62"/>
    </row>
    <row r="10" spans="1:13" ht="15.75" thickBot="1" x14ac:dyDescent="0.3"/>
    <row r="11" spans="1:13" x14ac:dyDescent="0.25">
      <c r="B11" s="23" t="s">
        <v>75</v>
      </c>
      <c r="C11" s="24" t="s">
        <v>76</v>
      </c>
    </row>
    <row r="12" spans="1:13" x14ac:dyDescent="0.25">
      <c r="B12" s="13" t="s">
        <v>79</v>
      </c>
      <c r="C12" s="14" t="s">
        <v>82</v>
      </c>
    </row>
    <row r="13" spans="1:13" x14ac:dyDescent="0.25">
      <c r="B13" s="13" t="s">
        <v>80</v>
      </c>
      <c r="C13" s="14" t="s">
        <v>83</v>
      </c>
    </row>
    <row r="14" spans="1:13" ht="15.75" thickBot="1" x14ac:dyDescent="0.3">
      <c r="B14" s="15" t="s">
        <v>81</v>
      </c>
      <c r="C14" s="16" t="s">
        <v>84</v>
      </c>
    </row>
    <row r="17" spans="1:6" x14ac:dyDescent="0.25">
      <c r="A17" t="s">
        <v>201</v>
      </c>
    </row>
    <row r="18" spans="1:6" x14ac:dyDescent="0.25">
      <c r="B18" s="59" t="s">
        <v>85</v>
      </c>
      <c r="C18" s="59"/>
      <c r="D18" s="59"/>
      <c r="E18" s="59"/>
      <c r="F18" s="59"/>
    </row>
    <row r="19" spans="1:6" x14ac:dyDescent="0.25">
      <c r="B19" s="59"/>
      <c r="C19" s="59"/>
      <c r="D19" s="59"/>
      <c r="E19" s="59"/>
      <c r="F19" s="59"/>
    </row>
    <row r="20" spans="1:6" x14ac:dyDescent="0.25">
      <c r="B20" s="59"/>
      <c r="C20" s="59"/>
      <c r="D20" s="59"/>
      <c r="E20" s="59"/>
      <c r="F20" s="59"/>
    </row>
    <row r="21" spans="1:6" x14ac:dyDescent="0.25">
      <c r="A21">
        <v>1</v>
      </c>
      <c r="B21" s="59"/>
      <c r="C21" s="59"/>
      <c r="D21" s="59"/>
      <c r="E21" s="59"/>
      <c r="F21" s="59"/>
    </row>
    <row r="22" spans="1:6" x14ac:dyDescent="0.25">
      <c r="A22">
        <v>2</v>
      </c>
      <c r="B22" t="s">
        <v>87</v>
      </c>
    </row>
    <row r="23" spans="1:6" x14ac:dyDescent="0.25">
      <c r="A23">
        <v>3</v>
      </c>
      <c r="B23" t="s">
        <v>88</v>
      </c>
    </row>
    <row r="24" spans="1:6" x14ac:dyDescent="0.25">
      <c r="A24">
        <v>4</v>
      </c>
      <c r="B24" t="s">
        <v>89</v>
      </c>
    </row>
    <row r="25" spans="1:6" x14ac:dyDescent="0.25">
      <c r="A25">
        <v>5</v>
      </c>
      <c r="B25" t="s">
        <v>90</v>
      </c>
    </row>
  </sheetData>
  <mergeCells count="4">
    <mergeCell ref="B18:F21"/>
    <mergeCell ref="B2:H4"/>
    <mergeCell ref="D7:J7"/>
    <mergeCell ref="D8:J8"/>
  </mergeCells>
  <pageMargins left="0.7" right="0.7" top="0.75" bottom="0.75" header="0.3" footer="0.3"/>
  <pageSetup orientation="portrait" horizontalDpi="4294967293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9"/>
  <sheetViews>
    <sheetView workbookViewId="0">
      <selection activeCell="A18" sqref="A18"/>
    </sheetView>
  </sheetViews>
  <sheetFormatPr defaultRowHeight="15" x14ac:dyDescent="0.25"/>
  <sheetData>
    <row r="2" spans="1:2" x14ac:dyDescent="0.25">
      <c r="A2" t="s">
        <v>26</v>
      </c>
      <c r="B2" t="s">
        <v>86</v>
      </c>
    </row>
    <row r="3" spans="1:2" x14ac:dyDescent="0.25">
      <c r="A3">
        <v>2</v>
      </c>
      <c r="B3">
        <v>4</v>
      </c>
    </row>
    <row r="4" spans="1:2" x14ac:dyDescent="0.25">
      <c r="A4">
        <v>3</v>
      </c>
      <c r="B4">
        <v>9</v>
      </c>
    </row>
    <row r="5" spans="1:2" x14ac:dyDescent="0.25">
      <c r="A5">
        <v>4</v>
      </c>
      <c r="B5">
        <v>16</v>
      </c>
    </row>
    <row r="6" spans="1:2" x14ac:dyDescent="0.25">
      <c r="A6">
        <v>5</v>
      </c>
      <c r="B6">
        <v>25</v>
      </c>
    </row>
    <row r="7" spans="1:2" x14ac:dyDescent="0.25">
      <c r="A7">
        <v>6</v>
      </c>
      <c r="B7">
        <v>36</v>
      </c>
    </row>
    <row r="8" spans="1:2" x14ac:dyDescent="0.25">
      <c r="A8">
        <v>7</v>
      </c>
      <c r="B8">
        <v>49</v>
      </c>
    </row>
    <row r="9" spans="1:2" x14ac:dyDescent="0.25">
      <c r="A9">
        <v>8</v>
      </c>
      <c r="B9">
        <v>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36"/>
  <sheetViews>
    <sheetView workbookViewId="0">
      <selection activeCell="L19" sqref="L19"/>
    </sheetView>
  </sheetViews>
  <sheetFormatPr defaultRowHeight="15" x14ac:dyDescent="0.25"/>
  <cols>
    <col min="2" max="2" width="8.85546875" bestFit="1" customWidth="1"/>
    <col min="3" max="3" width="8.28515625" bestFit="1" customWidth="1"/>
    <col min="4" max="5" width="12" bestFit="1" customWidth="1"/>
    <col min="6" max="6" width="12.5703125" bestFit="1" customWidth="1"/>
    <col min="8" max="8" width="8.85546875" bestFit="1" customWidth="1"/>
    <col min="9" max="9" width="8.28515625" bestFit="1" customWidth="1"/>
    <col min="10" max="10" width="12.5703125" bestFit="1" customWidth="1"/>
  </cols>
  <sheetData>
    <row r="1" spans="2:10" x14ac:dyDescent="0.25">
      <c r="C1" t="s">
        <v>125</v>
      </c>
    </row>
    <row r="2" spans="2:10" x14ac:dyDescent="0.25">
      <c r="B2" t="s">
        <v>115</v>
      </c>
      <c r="C2" t="s">
        <v>116</v>
      </c>
      <c r="D2" t="s">
        <v>41</v>
      </c>
      <c r="E2" t="s">
        <v>66</v>
      </c>
      <c r="F2" t="s">
        <v>117</v>
      </c>
      <c r="H2" t="s">
        <v>115</v>
      </c>
      <c r="I2" t="s">
        <v>116</v>
      </c>
      <c r="J2" t="s">
        <v>117</v>
      </c>
    </row>
    <row r="3" spans="2:10" x14ac:dyDescent="0.25">
      <c r="B3">
        <v>1</v>
      </c>
      <c r="C3">
        <v>87.8</v>
      </c>
      <c r="D3">
        <f>AVERAGE(C3:C30)</f>
        <v>70.521428571428572</v>
      </c>
      <c r="E3">
        <f>STDEV(C3:C30)</f>
        <v>11.731987206331439</v>
      </c>
      <c r="F3">
        <f>_xlfn.NORM.DIST(C3,$D$3,$E$3,FALSE)</f>
        <v>1.1495611360684679E-2</v>
      </c>
      <c r="H3">
        <v>25</v>
      </c>
      <c r="I3">
        <v>51.2</v>
      </c>
      <c r="J3">
        <v>8.7613958448037408E-3</v>
      </c>
    </row>
    <row r="4" spans="2:10" x14ac:dyDescent="0.25">
      <c r="B4">
        <v>2</v>
      </c>
      <c r="C4">
        <v>67.8</v>
      </c>
      <c r="F4">
        <f t="shared" ref="F4:F30" si="0">_xlfn.NORM.DIST(C4,$D$3,$E$3,FALSE)</f>
        <v>3.3101991459089791E-2</v>
      </c>
      <c r="H4">
        <v>26</v>
      </c>
      <c r="I4">
        <v>51.4</v>
      </c>
      <c r="J4">
        <v>9.0095518899108995E-3</v>
      </c>
    </row>
    <row r="5" spans="2:10" x14ac:dyDescent="0.25">
      <c r="B5">
        <v>3</v>
      </c>
      <c r="C5">
        <v>66</v>
      </c>
      <c r="F5">
        <f t="shared" si="0"/>
        <v>3.1570833696659702E-2</v>
      </c>
      <c r="H5">
        <v>8</v>
      </c>
      <c r="I5">
        <v>58</v>
      </c>
      <c r="J5">
        <v>1.9239088751174499E-2</v>
      </c>
    </row>
    <row r="6" spans="2:10" x14ac:dyDescent="0.25">
      <c r="B6">
        <v>4</v>
      </c>
      <c r="C6">
        <v>76.599999999999994</v>
      </c>
      <c r="F6">
        <f t="shared" si="0"/>
        <v>2.9733482667085719E-2</v>
      </c>
      <c r="H6">
        <v>22</v>
      </c>
      <c r="I6">
        <v>58</v>
      </c>
      <c r="J6">
        <v>1.9239088751174478E-2</v>
      </c>
    </row>
    <row r="7" spans="2:10" x14ac:dyDescent="0.25">
      <c r="B7">
        <v>5</v>
      </c>
      <c r="C7">
        <v>61</v>
      </c>
      <c r="F7">
        <f t="shared" si="0"/>
        <v>2.4463148806015939E-2</v>
      </c>
      <c r="H7">
        <v>11</v>
      </c>
      <c r="I7">
        <v>59</v>
      </c>
      <c r="J7">
        <v>2.0994993989852655E-2</v>
      </c>
    </row>
    <row r="8" spans="2:10" x14ac:dyDescent="0.25">
      <c r="B8">
        <v>6</v>
      </c>
      <c r="C8">
        <v>88.2</v>
      </c>
      <c r="F8">
        <f t="shared" si="0"/>
        <v>1.0926271638472288E-2</v>
      </c>
      <c r="H8">
        <v>12</v>
      </c>
      <c r="I8">
        <v>59</v>
      </c>
      <c r="J8">
        <v>2.0994993989852655E-2</v>
      </c>
    </row>
    <row r="9" spans="2:10" x14ac:dyDescent="0.25">
      <c r="B9">
        <v>7</v>
      </c>
      <c r="C9">
        <v>60</v>
      </c>
      <c r="F9">
        <f t="shared" si="0"/>
        <v>2.2745302006164397E-2</v>
      </c>
      <c r="H9">
        <v>7</v>
      </c>
      <c r="I9">
        <v>60</v>
      </c>
      <c r="J9">
        <v>2.2745302006164397E-2</v>
      </c>
    </row>
    <row r="10" spans="2:10" x14ac:dyDescent="0.25">
      <c r="B10">
        <v>8</v>
      </c>
      <c r="C10">
        <v>58</v>
      </c>
      <c r="F10">
        <f t="shared" si="0"/>
        <v>1.9239088751174478E-2</v>
      </c>
      <c r="H10">
        <v>21</v>
      </c>
      <c r="I10">
        <v>60</v>
      </c>
      <c r="J10">
        <v>2.2745302006164397E-2</v>
      </c>
    </row>
    <row r="11" spans="2:10" x14ac:dyDescent="0.25">
      <c r="B11">
        <v>9</v>
      </c>
      <c r="C11">
        <v>72.8</v>
      </c>
      <c r="F11">
        <f t="shared" si="0"/>
        <v>3.3369330558123092E-2</v>
      </c>
      <c r="H11">
        <v>5</v>
      </c>
      <c r="I11">
        <v>61</v>
      </c>
      <c r="J11">
        <v>2.4463148806015939E-2</v>
      </c>
    </row>
    <row r="12" spans="2:10" x14ac:dyDescent="0.25">
      <c r="B12">
        <v>10</v>
      </c>
      <c r="C12">
        <v>73.2</v>
      </c>
      <c r="F12">
        <f t="shared" si="0"/>
        <v>3.3129832182090993E-2</v>
      </c>
      <c r="H12">
        <v>19</v>
      </c>
      <c r="I12">
        <v>61</v>
      </c>
      <c r="J12">
        <v>2.4463148806015939E-2</v>
      </c>
    </row>
    <row r="13" spans="2:10" x14ac:dyDescent="0.25">
      <c r="B13">
        <v>11</v>
      </c>
      <c r="C13">
        <v>59</v>
      </c>
      <c r="F13">
        <f t="shared" si="0"/>
        <v>2.0994993989852655E-2</v>
      </c>
      <c r="H13">
        <v>3</v>
      </c>
      <c r="I13">
        <v>66</v>
      </c>
      <c r="J13">
        <v>3.1570833696659702E-2</v>
      </c>
    </row>
    <row r="14" spans="2:10" x14ac:dyDescent="0.25">
      <c r="B14">
        <v>12</v>
      </c>
      <c r="C14">
        <v>59</v>
      </c>
      <c r="F14">
        <f t="shared" si="0"/>
        <v>2.0994993989852655E-2</v>
      </c>
      <c r="H14">
        <v>17</v>
      </c>
      <c r="I14">
        <v>66</v>
      </c>
      <c r="J14">
        <v>3.1570833696659702E-2</v>
      </c>
    </row>
    <row r="15" spans="2:10" x14ac:dyDescent="0.25">
      <c r="B15">
        <v>13</v>
      </c>
      <c r="C15">
        <v>80.8</v>
      </c>
      <c r="F15">
        <f t="shared" si="0"/>
        <v>2.3166536141723502E-2</v>
      </c>
      <c r="H15">
        <v>2</v>
      </c>
      <c r="I15">
        <v>67.8</v>
      </c>
      <c r="J15">
        <v>3.3101991459089791E-2</v>
      </c>
    </row>
    <row r="16" spans="2:10" x14ac:dyDescent="0.25">
      <c r="B16">
        <v>14</v>
      </c>
      <c r="C16">
        <v>84.8</v>
      </c>
      <c r="F16">
        <f t="shared" si="0"/>
        <v>1.6214016907318794E-2</v>
      </c>
      <c r="H16">
        <v>16</v>
      </c>
      <c r="I16">
        <v>67.8</v>
      </c>
      <c r="J16">
        <v>3.3101991459089791E-2</v>
      </c>
    </row>
    <row r="17" spans="2:10" x14ac:dyDescent="0.25">
      <c r="B17">
        <v>15</v>
      </c>
      <c r="C17">
        <v>87.8</v>
      </c>
      <c r="F17">
        <f t="shared" si="0"/>
        <v>1.1495611360684679E-2</v>
      </c>
      <c r="H17">
        <v>9</v>
      </c>
      <c r="I17">
        <v>72.8</v>
      </c>
      <c r="J17">
        <v>3.3369330558123092E-2</v>
      </c>
    </row>
    <row r="18" spans="2:10" x14ac:dyDescent="0.25">
      <c r="B18">
        <v>16</v>
      </c>
      <c r="C18">
        <v>67.8</v>
      </c>
      <c r="F18">
        <f t="shared" si="0"/>
        <v>3.3101991459089791E-2</v>
      </c>
      <c r="H18">
        <v>23</v>
      </c>
      <c r="I18">
        <v>72.8</v>
      </c>
      <c r="J18">
        <v>3.3369330558123092E-2</v>
      </c>
    </row>
    <row r="19" spans="2:10" x14ac:dyDescent="0.25">
      <c r="B19">
        <v>17</v>
      </c>
      <c r="C19">
        <v>66</v>
      </c>
      <c r="F19">
        <f t="shared" si="0"/>
        <v>3.1570833696659702E-2</v>
      </c>
      <c r="H19">
        <v>10</v>
      </c>
      <c r="I19">
        <v>73.2</v>
      </c>
      <c r="J19">
        <v>3.3129832182090993E-2</v>
      </c>
    </row>
    <row r="20" spans="2:10" x14ac:dyDescent="0.25">
      <c r="B20">
        <v>18</v>
      </c>
      <c r="C20">
        <v>76.599999999999994</v>
      </c>
      <c r="F20">
        <f t="shared" si="0"/>
        <v>2.9733482667085719E-2</v>
      </c>
      <c r="H20">
        <v>24</v>
      </c>
      <c r="I20">
        <v>73.2</v>
      </c>
      <c r="J20">
        <v>3.3129832182090993E-2</v>
      </c>
    </row>
    <row r="21" spans="2:10" x14ac:dyDescent="0.25">
      <c r="B21">
        <v>19</v>
      </c>
      <c r="C21">
        <v>61</v>
      </c>
      <c r="F21">
        <f t="shared" si="0"/>
        <v>2.4463148806015939E-2</v>
      </c>
      <c r="H21">
        <v>4</v>
      </c>
      <c r="I21">
        <v>76.599999999999994</v>
      </c>
      <c r="J21">
        <v>2.9733482667085719E-2</v>
      </c>
    </row>
    <row r="22" spans="2:10" x14ac:dyDescent="0.25">
      <c r="B22">
        <v>20</v>
      </c>
      <c r="C22">
        <v>88.2</v>
      </c>
      <c r="F22">
        <f t="shared" si="0"/>
        <v>1.0926271638472288E-2</v>
      </c>
      <c r="H22">
        <v>18</v>
      </c>
      <c r="I22">
        <v>76.599999999999994</v>
      </c>
      <c r="J22">
        <v>2.9733482667085719E-2</v>
      </c>
    </row>
    <row r="23" spans="2:10" x14ac:dyDescent="0.25">
      <c r="B23">
        <v>21</v>
      </c>
      <c r="C23">
        <v>60</v>
      </c>
      <c r="F23">
        <f t="shared" si="0"/>
        <v>2.2745302006164397E-2</v>
      </c>
      <c r="H23">
        <v>13</v>
      </c>
      <c r="I23">
        <v>80.8</v>
      </c>
      <c r="J23">
        <v>2.3166536141723502E-2</v>
      </c>
    </row>
    <row r="24" spans="2:10" x14ac:dyDescent="0.25">
      <c r="B24">
        <v>22</v>
      </c>
      <c r="C24">
        <v>58</v>
      </c>
      <c r="F24">
        <f t="shared" si="0"/>
        <v>1.9239088751174478E-2</v>
      </c>
      <c r="H24">
        <v>27</v>
      </c>
      <c r="I24">
        <v>80.8</v>
      </c>
      <c r="J24">
        <v>2.3166536141723502E-2</v>
      </c>
    </row>
    <row r="25" spans="2:10" x14ac:dyDescent="0.25">
      <c r="B25">
        <v>23</v>
      </c>
      <c r="C25">
        <v>72.8</v>
      </c>
      <c r="F25">
        <f t="shared" si="0"/>
        <v>3.3369330558123092E-2</v>
      </c>
      <c r="H25">
        <v>14</v>
      </c>
      <c r="I25">
        <v>84.8</v>
      </c>
      <c r="J25">
        <v>1.6214016907318794E-2</v>
      </c>
    </row>
    <row r="26" spans="2:10" x14ac:dyDescent="0.25">
      <c r="B26">
        <v>24</v>
      </c>
      <c r="C26">
        <v>73.2</v>
      </c>
      <c r="F26">
        <f t="shared" si="0"/>
        <v>3.3129832182090993E-2</v>
      </c>
      <c r="H26">
        <v>28</v>
      </c>
      <c r="I26">
        <v>84.8</v>
      </c>
      <c r="J26">
        <v>1.6214016907318794E-2</v>
      </c>
    </row>
    <row r="27" spans="2:10" x14ac:dyDescent="0.25">
      <c r="B27">
        <v>25</v>
      </c>
      <c r="C27">
        <v>51.2</v>
      </c>
      <c r="F27">
        <f t="shared" si="0"/>
        <v>8.7613958448037443E-3</v>
      </c>
      <c r="H27">
        <v>1</v>
      </c>
      <c r="I27">
        <v>87.8</v>
      </c>
      <c r="J27">
        <v>1.1495611360684679E-2</v>
      </c>
    </row>
    <row r="28" spans="2:10" x14ac:dyDescent="0.25">
      <c r="B28">
        <v>26</v>
      </c>
      <c r="C28">
        <v>51.4</v>
      </c>
      <c r="F28">
        <f t="shared" si="0"/>
        <v>9.0095518899109012E-3</v>
      </c>
      <c r="H28">
        <v>15</v>
      </c>
      <c r="I28">
        <v>87.8</v>
      </c>
      <c r="J28">
        <v>1.1495611360684679E-2</v>
      </c>
    </row>
    <row r="29" spans="2:10" x14ac:dyDescent="0.25">
      <c r="B29">
        <v>27</v>
      </c>
      <c r="C29">
        <v>80.8</v>
      </c>
      <c r="F29">
        <f t="shared" si="0"/>
        <v>2.3166536141723502E-2</v>
      </c>
      <c r="H29">
        <v>6</v>
      </c>
      <c r="I29">
        <v>88.2</v>
      </c>
      <c r="J29">
        <v>1.0926271638472288E-2</v>
      </c>
    </row>
    <row r="30" spans="2:10" x14ac:dyDescent="0.25">
      <c r="B30">
        <v>28</v>
      </c>
      <c r="C30">
        <v>84.8</v>
      </c>
      <c r="F30">
        <f t="shared" si="0"/>
        <v>1.6214016907318794E-2</v>
      </c>
      <c r="H30">
        <v>20</v>
      </c>
      <c r="I30">
        <v>88.2</v>
      </c>
      <c r="J30">
        <v>1.0926271638472288E-2</v>
      </c>
    </row>
    <row r="31" spans="2:10" x14ac:dyDescent="0.25">
      <c r="D31" t="s">
        <v>126</v>
      </c>
      <c r="E31" t="s">
        <v>127</v>
      </c>
      <c r="F31" t="s">
        <v>128</v>
      </c>
    </row>
    <row r="32" spans="2:10" x14ac:dyDescent="0.25">
      <c r="D32">
        <f>D3-E3</f>
        <v>58.789441365097133</v>
      </c>
      <c r="E32">
        <f>D3-2*E3</f>
        <v>47.057454158765694</v>
      </c>
      <c r="F32">
        <f>D3-3*E3</f>
        <v>35.325466952434255</v>
      </c>
    </row>
    <row r="33" spans="4:6" x14ac:dyDescent="0.25">
      <c r="D33">
        <f>D3+E3</f>
        <v>82.253415777760011</v>
      </c>
      <c r="E33">
        <f>D3+2*E3</f>
        <v>93.985402984091451</v>
      </c>
      <c r="F33">
        <f>D3+3*E3</f>
        <v>105.71739019042289</v>
      </c>
    </row>
    <row r="36" spans="4:6" x14ac:dyDescent="0.25">
      <c r="D36" s="10">
        <f>19/28</f>
        <v>0.6785714285714286</v>
      </c>
      <c r="E36" s="7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6:O16"/>
  <sheetViews>
    <sheetView workbookViewId="0">
      <selection activeCell="A6" sqref="A6"/>
    </sheetView>
  </sheetViews>
  <sheetFormatPr defaultRowHeight="15" x14ac:dyDescent="0.25"/>
  <cols>
    <col min="1" max="1" width="20.85546875" bestFit="1" customWidth="1"/>
  </cols>
  <sheetData>
    <row r="6" spans="1:15" x14ac:dyDescent="0.25">
      <c r="L6">
        <v>2</v>
      </c>
      <c r="M6" s="7">
        <v>0.05</v>
      </c>
    </row>
    <row r="7" spans="1:15" x14ac:dyDescent="0.25">
      <c r="A7" t="s">
        <v>105</v>
      </c>
      <c r="D7" t="s">
        <v>2</v>
      </c>
      <c r="E7">
        <v>2</v>
      </c>
      <c r="L7">
        <v>3</v>
      </c>
      <c r="M7" s="7">
        <v>0.1</v>
      </c>
    </row>
    <row r="8" spans="1:15" x14ac:dyDescent="0.25">
      <c r="A8" t="s">
        <v>104</v>
      </c>
      <c r="D8" t="s">
        <v>3</v>
      </c>
      <c r="E8">
        <v>2</v>
      </c>
      <c r="H8">
        <v>2</v>
      </c>
      <c r="I8">
        <v>7</v>
      </c>
      <c r="J8" t="s">
        <v>110</v>
      </c>
      <c r="L8">
        <v>4</v>
      </c>
      <c r="M8" s="7">
        <v>0.15</v>
      </c>
    </row>
    <row r="9" spans="1:15" x14ac:dyDescent="0.25">
      <c r="A9" t="s">
        <v>106</v>
      </c>
      <c r="D9" t="s">
        <v>4</v>
      </c>
      <c r="E9">
        <v>2</v>
      </c>
      <c r="H9" t="s">
        <v>108</v>
      </c>
      <c r="I9">
        <v>8</v>
      </c>
      <c r="J9" t="s">
        <v>111</v>
      </c>
      <c r="L9">
        <v>5</v>
      </c>
      <c r="M9" s="7">
        <v>0.2</v>
      </c>
      <c r="O9" s="8" t="s">
        <v>114</v>
      </c>
    </row>
    <row r="10" spans="1:15" x14ac:dyDescent="0.25">
      <c r="A10" t="s">
        <v>107</v>
      </c>
      <c r="D10" t="s">
        <v>5</v>
      </c>
      <c r="E10">
        <v>2</v>
      </c>
      <c r="H10" t="s">
        <v>109</v>
      </c>
      <c r="I10">
        <v>9</v>
      </c>
      <c r="J10" t="s">
        <v>112</v>
      </c>
    </row>
    <row r="11" spans="1:15" x14ac:dyDescent="0.25">
      <c r="D11" t="s">
        <v>6</v>
      </c>
      <c r="E11">
        <v>2</v>
      </c>
      <c r="I11">
        <v>10</v>
      </c>
      <c r="J11" t="s">
        <v>113</v>
      </c>
    </row>
    <row r="12" spans="1:15" x14ac:dyDescent="0.25">
      <c r="D12" t="s">
        <v>7</v>
      </c>
      <c r="E12">
        <v>2</v>
      </c>
    </row>
    <row r="13" spans="1:15" x14ac:dyDescent="0.25">
      <c r="D13" t="s">
        <v>8</v>
      </c>
      <c r="E13">
        <v>2</v>
      </c>
    </row>
    <row r="14" spans="1:15" x14ac:dyDescent="0.25">
      <c r="D14" t="s">
        <v>9</v>
      </c>
      <c r="E14">
        <v>3</v>
      </c>
    </row>
    <row r="15" spans="1:15" x14ac:dyDescent="0.25">
      <c r="D15" t="s">
        <v>10</v>
      </c>
      <c r="E15">
        <v>4</v>
      </c>
    </row>
    <row r="16" spans="1:15" x14ac:dyDescent="0.25">
      <c r="D16" t="s">
        <v>11</v>
      </c>
      <c r="E16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zoomScale="110" zoomScaleNormal="110" workbookViewId="0">
      <selection activeCell="B24" sqref="B24:S72"/>
    </sheetView>
  </sheetViews>
  <sheetFormatPr defaultRowHeight="15" x14ac:dyDescent="0.25"/>
  <cols>
    <col min="2" max="2" width="24.28515625" bestFit="1" customWidth="1"/>
    <col min="3" max="3" width="18.140625" bestFit="1" customWidth="1"/>
    <col min="5" max="5" width="19.140625" bestFit="1" customWidth="1"/>
    <col min="6" max="6" width="12.5703125" bestFit="1" customWidth="1"/>
  </cols>
  <sheetData>
    <row r="2" spans="2:11" x14ac:dyDescent="0.25">
      <c r="B2" t="s">
        <v>62</v>
      </c>
      <c r="F2" t="s">
        <v>57</v>
      </c>
    </row>
    <row r="3" spans="2:11" x14ac:dyDescent="0.25">
      <c r="C3" t="s">
        <v>41</v>
      </c>
      <c r="E3" t="s">
        <v>45</v>
      </c>
      <c r="F3">
        <v>45</v>
      </c>
      <c r="G3">
        <v>5</v>
      </c>
      <c r="H3">
        <v>37</v>
      </c>
      <c r="I3">
        <f t="shared" ref="I3:I15" si="0">F3-H3</f>
        <v>8</v>
      </c>
      <c r="J3">
        <f t="shared" ref="J3:J15" si="1">I3*I3</f>
        <v>64</v>
      </c>
    </row>
    <row r="4" spans="2:11" x14ac:dyDescent="0.25">
      <c r="C4" t="s">
        <v>43</v>
      </c>
      <c r="E4" t="s">
        <v>46</v>
      </c>
      <c r="F4">
        <v>45</v>
      </c>
      <c r="G4">
        <v>5</v>
      </c>
      <c r="H4">
        <v>37</v>
      </c>
      <c r="I4">
        <f t="shared" si="0"/>
        <v>8</v>
      </c>
      <c r="J4">
        <f t="shared" si="1"/>
        <v>64</v>
      </c>
    </row>
    <row r="5" spans="2:11" x14ac:dyDescent="0.25">
      <c r="C5" t="s">
        <v>42</v>
      </c>
      <c r="E5" t="s">
        <v>47</v>
      </c>
      <c r="F5">
        <v>46</v>
      </c>
      <c r="G5">
        <v>10</v>
      </c>
      <c r="H5">
        <v>37</v>
      </c>
      <c r="I5">
        <f t="shared" si="0"/>
        <v>9</v>
      </c>
      <c r="J5">
        <f t="shared" si="1"/>
        <v>81</v>
      </c>
    </row>
    <row r="6" spans="2:11" x14ac:dyDescent="0.25">
      <c r="C6" t="s">
        <v>44</v>
      </c>
      <c r="E6" t="s">
        <v>48</v>
      </c>
      <c r="F6">
        <v>49</v>
      </c>
      <c r="G6">
        <v>43</v>
      </c>
      <c r="H6">
        <v>37</v>
      </c>
      <c r="I6">
        <f t="shared" si="0"/>
        <v>12</v>
      </c>
      <c r="J6">
        <f t="shared" si="1"/>
        <v>144</v>
      </c>
    </row>
    <row r="7" spans="2:11" x14ac:dyDescent="0.25">
      <c r="E7" t="s">
        <v>49</v>
      </c>
      <c r="F7">
        <v>50</v>
      </c>
      <c r="G7">
        <v>44</v>
      </c>
      <c r="H7">
        <v>37</v>
      </c>
      <c r="I7">
        <f t="shared" si="0"/>
        <v>13</v>
      </c>
      <c r="J7">
        <f t="shared" si="1"/>
        <v>169</v>
      </c>
    </row>
    <row r="8" spans="2:11" x14ac:dyDescent="0.25">
      <c r="E8" t="s">
        <v>50</v>
      </c>
      <c r="F8">
        <v>5</v>
      </c>
      <c r="G8">
        <v>45</v>
      </c>
      <c r="H8">
        <v>37</v>
      </c>
      <c r="I8">
        <f t="shared" si="0"/>
        <v>-32</v>
      </c>
      <c r="J8">
        <f t="shared" si="1"/>
        <v>1024</v>
      </c>
    </row>
    <row r="9" spans="2:11" x14ac:dyDescent="0.25">
      <c r="E9" t="s">
        <v>51</v>
      </c>
      <c r="F9">
        <v>45</v>
      </c>
      <c r="G9">
        <v>45</v>
      </c>
      <c r="H9">
        <v>37</v>
      </c>
      <c r="I9">
        <f t="shared" si="0"/>
        <v>8</v>
      </c>
      <c r="J9">
        <f t="shared" si="1"/>
        <v>64</v>
      </c>
    </row>
    <row r="10" spans="2:11" x14ac:dyDescent="0.25">
      <c r="E10" t="s">
        <v>52</v>
      </c>
      <c r="F10">
        <v>45</v>
      </c>
      <c r="G10">
        <v>45</v>
      </c>
      <c r="H10">
        <v>37</v>
      </c>
      <c r="I10">
        <f t="shared" si="0"/>
        <v>8</v>
      </c>
      <c r="J10">
        <f t="shared" si="1"/>
        <v>64</v>
      </c>
    </row>
    <row r="11" spans="2:11" x14ac:dyDescent="0.25">
      <c r="E11" t="s">
        <v>53</v>
      </c>
      <c r="F11">
        <v>10</v>
      </c>
      <c r="G11">
        <v>45</v>
      </c>
      <c r="H11">
        <v>37</v>
      </c>
      <c r="I11">
        <f t="shared" si="0"/>
        <v>-27</v>
      </c>
      <c r="J11">
        <f t="shared" si="1"/>
        <v>729</v>
      </c>
    </row>
    <row r="12" spans="2:11" x14ac:dyDescent="0.25">
      <c r="E12" t="s">
        <v>54</v>
      </c>
      <c r="F12">
        <v>5</v>
      </c>
      <c r="G12">
        <v>46</v>
      </c>
      <c r="H12">
        <v>37</v>
      </c>
      <c r="I12">
        <f t="shared" si="0"/>
        <v>-32</v>
      </c>
      <c r="J12">
        <f t="shared" si="1"/>
        <v>1024</v>
      </c>
    </row>
    <row r="13" spans="2:11" x14ac:dyDescent="0.25">
      <c r="E13" t="s">
        <v>55</v>
      </c>
      <c r="F13">
        <v>43</v>
      </c>
      <c r="G13">
        <v>49</v>
      </c>
      <c r="H13">
        <v>37</v>
      </c>
      <c r="I13">
        <f t="shared" si="0"/>
        <v>6</v>
      </c>
      <c r="J13">
        <f t="shared" si="1"/>
        <v>36</v>
      </c>
    </row>
    <row r="14" spans="2:11" x14ac:dyDescent="0.25">
      <c r="E14" t="s">
        <v>56</v>
      </c>
      <c r="F14">
        <v>44</v>
      </c>
      <c r="G14">
        <v>49</v>
      </c>
      <c r="H14">
        <v>37</v>
      </c>
      <c r="I14">
        <f t="shared" si="0"/>
        <v>7</v>
      </c>
      <c r="J14">
        <f t="shared" si="1"/>
        <v>49</v>
      </c>
    </row>
    <row r="15" spans="2:11" x14ac:dyDescent="0.25">
      <c r="E15" t="s">
        <v>61</v>
      </c>
      <c r="F15">
        <v>49</v>
      </c>
      <c r="G15">
        <v>50</v>
      </c>
      <c r="H15">
        <v>37</v>
      </c>
      <c r="I15">
        <f t="shared" si="0"/>
        <v>12</v>
      </c>
      <c r="J15">
        <f t="shared" si="1"/>
        <v>144</v>
      </c>
    </row>
    <row r="16" spans="2:11" x14ac:dyDescent="0.25">
      <c r="J16">
        <f>SUM(J3:J15)</f>
        <v>3656</v>
      </c>
      <c r="K16">
        <f>J16/12</f>
        <v>304.66666666666669</v>
      </c>
    </row>
    <row r="17" spans="5:11" x14ac:dyDescent="0.25">
      <c r="E17" t="s">
        <v>58</v>
      </c>
      <c r="F17">
        <f>SUM(F3:F15)</f>
        <v>481</v>
      </c>
      <c r="K17">
        <f>SQRT(K16)</f>
        <v>17.454703282114728</v>
      </c>
    </row>
    <row r="18" spans="5:11" x14ac:dyDescent="0.25">
      <c r="E18" t="s">
        <v>59</v>
      </c>
      <c r="F18">
        <f>COUNT(F3:F15)</f>
        <v>13</v>
      </c>
    </row>
    <row r="19" spans="5:11" x14ac:dyDescent="0.25">
      <c r="E19" t="s">
        <v>60</v>
      </c>
      <c r="F19" s="1">
        <f>F17/F18</f>
        <v>37</v>
      </c>
    </row>
    <row r="20" spans="5:11" x14ac:dyDescent="0.25">
      <c r="E20" t="s">
        <v>43</v>
      </c>
      <c r="F20">
        <v>45</v>
      </c>
    </row>
    <row r="21" spans="5:11" x14ac:dyDescent="0.25">
      <c r="E21" t="s">
        <v>42</v>
      </c>
      <c r="F21">
        <v>45</v>
      </c>
    </row>
    <row r="24" spans="5:11" ht="21" customHeight="1" x14ac:dyDescent="0.25"/>
    <row r="25" spans="5:11" ht="9" customHeight="1" x14ac:dyDescent="0.25"/>
  </sheetData>
  <sortState xmlns:xlrd2="http://schemas.microsoft.com/office/spreadsheetml/2017/richdata2" ref="G3:G15">
    <sortCondition ref="G3"/>
  </sortState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topLeftCell="A5" zoomScale="120" zoomScaleNormal="120" workbookViewId="0">
      <selection activeCell="A18" sqref="A18:H19"/>
    </sheetView>
  </sheetViews>
  <sheetFormatPr defaultRowHeight="15" x14ac:dyDescent="0.25"/>
  <cols>
    <col min="1" max="1" width="33.85546875" bestFit="1" customWidth="1"/>
    <col min="2" max="2" width="22.5703125" bestFit="1" customWidth="1"/>
    <col min="3" max="3" width="14" bestFit="1" customWidth="1"/>
    <col min="8" max="8" width="18.42578125" bestFit="1" customWidth="1"/>
    <col min="10" max="10" width="12.85546875" bestFit="1" customWidth="1"/>
  </cols>
  <sheetData>
    <row r="1" spans="1:12" x14ac:dyDescent="0.25">
      <c r="A1" t="s">
        <v>37</v>
      </c>
    </row>
    <row r="2" spans="1:12" x14ac:dyDescent="0.25">
      <c r="A2" t="s">
        <v>38</v>
      </c>
    </row>
    <row r="3" spans="1:12" x14ac:dyDescent="0.25">
      <c r="A3" t="s">
        <v>39</v>
      </c>
    </row>
    <row r="4" spans="1:12" ht="21" x14ac:dyDescent="0.3">
      <c r="A4" t="s">
        <v>40</v>
      </c>
    </row>
    <row r="6" spans="1:12" x14ac:dyDescent="0.25">
      <c r="C6" t="s">
        <v>26</v>
      </c>
    </row>
    <row r="7" spans="1:12" x14ac:dyDescent="0.25">
      <c r="B7" t="s">
        <v>1</v>
      </c>
      <c r="C7" t="s">
        <v>22</v>
      </c>
      <c r="D7" t="s">
        <v>43</v>
      </c>
      <c r="E7" t="s">
        <v>41</v>
      </c>
      <c r="F7" t="s">
        <v>63</v>
      </c>
      <c r="H7" t="s">
        <v>64</v>
      </c>
      <c r="J7">
        <f>H29/(20-1)</f>
        <v>335671052.63157892</v>
      </c>
      <c r="K7" t="s">
        <v>65</v>
      </c>
    </row>
    <row r="8" spans="1:12" x14ac:dyDescent="0.25">
      <c r="B8" t="s">
        <v>2</v>
      </c>
      <c r="C8">
        <v>50000</v>
      </c>
      <c r="D8">
        <v>35000</v>
      </c>
      <c r="E8">
        <v>57750</v>
      </c>
      <c r="F8">
        <f>C8-E8</f>
        <v>-7750</v>
      </c>
      <c r="H8">
        <f>F8*F8</f>
        <v>60062500</v>
      </c>
      <c r="J8" s="1">
        <f>SQRT(J7)</f>
        <v>18321.327807546561</v>
      </c>
      <c r="K8" t="s">
        <v>66</v>
      </c>
      <c r="L8" t="s">
        <v>67</v>
      </c>
    </row>
    <row r="9" spans="1:12" x14ac:dyDescent="0.25">
      <c r="B9" t="s">
        <v>3</v>
      </c>
      <c r="C9">
        <v>45000</v>
      </c>
      <c r="D9">
        <v>36000</v>
      </c>
      <c r="E9">
        <v>57750</v>
      </c>
      <c r="F9">
        <f>C9-E9</f>
        <v>-12750</v>
      </c>
      <c r="H9">
        <f t="shared" ref="H9:H28" si="0">F9*F9</f>
        <v>162562500</v>
      </c>
    </row>
    <row r="10" spans="1:12" x14ac:dyDescent="0.25">
      <c r="B10" t="s">
        <v>4</v>
      </c>
      <c r="C10">
        <v>70000</v>
      </c>
      <c r="D10">
        <v>37000</v>
      </c>
      <c r="E10">
        <v>57750</v>
      </c>
      <c r="F10">
        <f t="shared" ref="F10:F27" si="1">C10-E10</f>
        <v>12250</v>
      </c>
      <c r="H10">
        <f t="shared" si="0"/>
        <v>150062500</v>
      </c>
    </row>
    <row r="11" spans="1:12" x14ac:dyDescent="0.25">
      <c r="B11" t="s">
        <v>5</v>
      </c>
      <c r="C11">
        <v>75000</v>
      </c>
      <c r="D11">
        <v>43000</v>
      </c>
      <c r="E11">
        <v>57750</v>
      </c>
      <c r="F11">
        <f t="shared" si="1"/>
        <v>17250</v>
      </c>
      <c r="H11">
        <f t="shared" si="0"/>
        <v>297562500</v>
      </c>
    </row>
    <row r="12" spans="1:12" x14ac:dyDescent="0.25">
      <c r="B12" t="s">
        <v>6</v>
      </c>
      <c r="C12">
        <v>43000</v>
      </c>
      <c r="D12">
        <v>44000</v>
      </c>
      <c r="E12">
        <v>57750</v>
      </c>
      <c r="F12">
        <f t="shared" si="1"/>
        <v>-14750</v>
      </c>
      <c r="H12">
        <f t="shared" si="0"/>
        <v>217562500</v>
      </c>
    </row>
    <row r="13" spans="1:12" x14ac:dyDescent="0.25">
      <c r="B13" t="s">
        <v>7</v>
      </c>
      <c r="C13">
        <v>35000</v>
      </c>
      <c r="D13">
        <v>45000</v>
      </c>
      <c r="E13">
        <v>57750</v>
      </c>
      <c r="F13">
        <f t="shared" si="1"/>
        <v>-22750</v>
      </c>
      <c r="H13">
        <f t="shared" si="0"/>
        <v>517562500</v>
      </c>
    </row>
    <row r="14" spans="1:12" x14ac:dyDescent="0.25">
      <c r="B14" t="s">
        <v>8</v>
      </c>
      <c r="C14">
        <f t="shared" ref="C14:C19" si="2">C8+2000</f>
        <v>52000</v>
      </c>
      <c r="D14">
        <v>45000</v>
      </c>
      <c r="E14">
        <v>57750</v>
      </c>
      <c r="F14">
        <f t="shared" si="1"/>
        <v>-5750</v>
      </c>
      <c r="H14">
        <f t="shared" si="0"/>
        <v>33062500</v>
      </c>
    </row>
    <row r="15" spans="1:12" x14ac:dyDescent="0.25">
      <c r="B15" t="s">
        <v>9</v>
      </c>
      <c r="C15">
        <f t="shared" si="2"/>
        <v>47000</v>
      </c>
      <c r="D15">
        <v>46000</v>
      </c>
      <c r="E15">
        <v>57750</v>
      </c>
      <c r="F15">
        <f t="shared" si="1"/>
        <v>-10750</v>
      </c>
      <c r="H15">
        <f t="shared" si="0"/>
        <v>115562500</v>
      </c>
    </row>
    <row r="16" spans="1:12" x14ac:dyDescent="0.25">
      <c r="B16" t="s">
        <v>10</v>
      </c>
      <c r="C16">
        <f t="shared" si="2"/>
        <v>72000</v>
      </c>
      <c r="D16">
        <v>47000</v>
      </c>
      <c r="E16">
        <v>57750</v>
      </c>
      <c r="F16">
        <f t="shared" si="1"/>
        <v>14250</v>
      </c>
      <c r="H16">
        <f t="shared" si="0"/>
        <v>203062500</v>
      </c>
    </row>
    <row r="17" spans="2:8" x14ac:dyDescent="0.25">
      <c r="B17" t="s">
        <v>11</v>
      </c>
      <c r="C17">
        <f t="shared" si="2"/>
        <v>77000</v>
      </c>
      <c r="D17">
        <v>50000</v>
      </c>
      <c r="E17">
        <v>57750</v>
      </c>
      <c r="F17">
        <f t="shared" si="1"/>
        <v>19250</v>
      </c>
      <c r="H17">
        <f t="shared" si="0"/>
        <v>370562500</v>
      </c>
    </row>
    <row r="18" spans="2:8" x14ac:dyDescent="0.25">
      <c r="B18" t="s">
        <v>12</v>
      </c>
      <c r="C18">
        <f t="shared" si="2"/>
        <v>45000</v>
      </c>
      <c r="D18">
        <v>51000</v>
      </c>
      <c r="E18">
        <v>57750</v>
      </c>
      <c r="F18">
        <f t="shared" si="1"/>
        <v>-12750</v>
      </c>
      <c r="H18">
        <f t="shared" si="0"/>
        <v>162562500</v>
      </c>
    </row>
    <row r="19" spans="2:8" x14ac:dyDescent="0.25">
      <c r="B19" t="s">
        <v>13</v>
      </c>
      <c r="C19">
        <f t="shared" si="2"/>
        <v>37000</v>
      </c>
      <c r="D19">
        <v>52000</v>
      </c>
      <c r="E19">
        <v>57750</v>
      </c>
      <c r="F19">
        <f t="shared" si="1"/>
        <v>-20750</v>
      </c>
      <c r="H19">
        <f t="shared" si="0"/>
        <v>430562500</v>
      </c>
    </row>
    <row r="20" spans="2:8" x14ac:dyDescent="0.25">
      <c r="B20" t="s">
        <v>14</v>
      </c>
      <c r="C20">
        <f t="shared" ref="C20:C25" si="3">(C14+C8)/2</f>
        <v>51000</v>
      </c>
      <c r="D20">
        <v>70000</v>
      </c>
      <c r="E20">
        <v>57750</v>
      </c>
      <c r="F20">
        <f t="shared" si="1"/>
        <v>-6750</v>
      </c>
      <c r="H20">
        <f t="shared" si="0"/>
        <v>45562500</v>
      </c>
    </row>
    <row r="21" spans="2:8" x14ac:dyDescent="0.25">
      <c r="B21" t="s">
        <v>15</v>
      </c>
      <c r="C21">
        <f t="shared" si="3"/>
        <v>46000</v>
      </c>
      <c r="D21">
        <v>71000</v>
      </c>
      <c r="E21">
        <v>57750</v>
      </c>
      <c r="F21">
        <f t="shared" si="1"/>
        <v>-11750</v>
      </c>
      <c r="H21">
        <f t="shared" si="0"/>
        <v>138062500</v>
      </c>
    </row>
    <row r="22" spans="2:8" x14ac:dyDescent="0.25">
      <c r="B22" t="s">
        <v>16</v>
      </c>
      <c r="C22">
        <f t="shared" si="3"/>
        <v>71000</v>
      </c>
      <c r="D22">
        <v>72000</v>
      </c>
      <c r="E22">
        <v>57750</v>
      </c>
      <c r="F22">
        <f t="shared" si="1"/>
        <v>13250</v>
      </c>
      <c r="H22">
        <f t="shared" si="0"/>
        <v>175562500</v>
      </c>
    </row>
    <row r="23" spans="2:8" x14ac:dyDescent="0.25">
      <c r="B23" t="s">
        <v>17</v>
      </c>
      <c r="C23">
        <f t="shared" si="3"/>
        <v>76000</v>
      </c>
      <c r="D23">
        <v>75000</v>
      </c>
      <c r="E23">
        <v>57750</v>
      </c>
      <c r="F23">
        <f t="shared" si="1"/>
        <v>18250</v>
      </c>
      <c r="H23">
        <f t="shared" si="0"/>
        <v>333062500</v>
      </c>
    </row>
    <row r="24" spans="2:8" x14ac:dyDescent="0.25">
      <c r="B24" t="s">
        <v>18</v>
      </c>
      <c r="C24">
        <f t="shared" si="3"/>
        <v>44000</v>
      </c>
      <c r="D24">
        <v>76000</v>
      </c>
      <c r="E24">
        <v>57750</v>
      </c>
      <c r="F24">
        <f t="shared" si="1"/>
        <v>-13750</v>
      </c>
      <c r="H24">
        <f t="shared" si="0"/>
        <v>189062500</v>
      </c>
    </row>
    <row r="25" spans="2:8" x14ac:dyDescent="0.25">
      <c r="B25" t="s">
        <v>19</v>
      </c>
      <c r="C25">
        <f t="shared" si="3"/>
        <v>36000</v>
      </c>
      <c r="D25">
        <v>77000</v>
      </c>
      <c r="E25">
        <v>57750</v>
      </c>
      <c r="F25">
        <f t="shared" si="1"/>
        <v>-21750</v>
      </c>
      <c r="H25">
        <f t="shared" si="0"/>
        <v>473062500</v>
      </c>
    </row>
    <row r="26" spans="2:8" x14ac:dyDescent="0.25">
      <c r="B26" t="s">
        <v>20</v>
      </c>
      <c r="C26">
        <v>88000</v>
      </c>
      <c r="D26">
        <v>88000</v>
      </c>
      <c r="E26">
        <v>57750</v>
      </c>
      <c r="F26">
        <f t="shared" si="1"/>
        <v>30250</v>
      </c>
      <c r="H26">
        <f t="shared" si="0"/>
        <v>915062500</v>
      </c>
    </row>
    <row r="27" spans="2:8" x14ac:dyDescent="0.25">
      <c r="B27" t="s">
        <v>21</v>
      </c>
      <c r="C27">
        <v>95000</v>
      </c>
      <c r="D27">
        <v>95000</v>
      </c>
      <c r="E27">
        <v>57750</v>
      </c>
      <c r="F27">
        <f t="shared" si="1"/>
        <v>37250</v>
      </c>
      <c r="H27">
        <f t="shared" si="0"/>
        <v>1387562500</v>
      </c>
    </row>
    <row r="28" spans="2:8" x14ac:dyDescent="0.25">
      <c r="H28">
        <f t="shared" si="0"/>
        <v>0</v>
      </c>
    </row>
    <row r="29" spans="2:8" x14ac:dyDescent="0.25">
      <c r="C29">
        <f>SUM(C8:C27)</f>
        <v>1155000</v>
      </c>
      <c r="H29">
        <f>SUM(H8:H28)</f>
        <v>6377750000</v>
      </c>
    </row>
    <row r="30" spans="2:8" x14ac:dyDescent="0.25">
      <c r="B30" t="s">
        <v>41</v>
      </c>
      <c r="C30">
        <f>C29/COUNT(C8:C27)</f>
        <v>57750</v>
      </c>
    </row>
    <row r="31" spans="2:8" x14ac:dyDescent="0.25">
      <c r="B31" t="s">
        <v>43</v>
      </c>
      <c r="C31">
        <f>AVERAGE(D17:D18)</f>
        <v>50500</v>
      </c>
    </row>
    <row r="33" spans="4:7" x14ac:dyDescent="0.25">
      <c r="D33" t="s">
        <v>103</v>
      </c>
      <c r="F33">
        <f>57750+9160</f>
        <v>66910</v>
      </c>
      <c r="G33">
        <f>F33-F34</f>
        <v>18320</v>
      </c>
    </row>
    <row r="34" spans="4:7" x14ac:dyDescent="0.25">
      <c r="F34">
        <f>57750-9160</f>
        <v>48590</v>
      </c>
    </row>
    <row r="36" spans="4:7" x14ac:dyDescent="0.25">
      <c r="D36" s="7">
        <v>0.95</v>
      </c>
      <c r="F36" s="1">
        <f>C30+J8</f>
        <v>76071.327807546564</v>
      </c>
      <c r="G36" s="1">
        <f>F36-F37</f>
        <v>36642.655615093128</v>
      </c>
    </row>
    <row r="37" spans="4:7" x14ac:dyDescent="0.25">
      <c r="F37" s="1">
        <f>C30-J8</f>
        <v>39428.672192453436</v>
      </c>
    </row>
    <row r="38" spans="4:7" x14ac:dyDescent="0.25">
      <c r="D38" s="7"/>
    </row>
  </sheetData>
  <sortState xmlns:xlrd2="http://schemas.microsoft.com/office/spreadsheetml/2017/richdata2" ref="D8:D27">
    <sortCondition ref="D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9"/>
  <sheetViews>
    <sheetView topLeftCell="B1" workbookViewId="0">
      <selection activeCell="M8" sqref="M8"/>
    </sheetView>
  </sheetViews>
  <sheetFormatPr defaultRowHeight="15" x14ac:dyDescent="0.25"/>
  <cols>
    <col min="1" max="1" width="44.85546875" bestFit="1" customWidth="1"/>
    <col min="2" max="2" width="17.85546875" bestFit="1" customWidth="1"/>
    <col min="3" max="4" width="10.28515625" bestFit="1" customWidth="1"/>
    <col min="5" max="5" width="12.5703125" bestFit="1" customWidth="1"/>
    <col min="9" max="9" width="10.28515625" bestFit="1" customWidth="1"/>
    <col min="10" max="10" width="12" bestFit="1" customWidth="1"/>
    <col min="11" max="11" width="12" customWidth="1"/>
    <col min="12" max="12" width="18.140625" bestFit="1" customWidth="1"/>
    <col min="18" max="18" width="14.42578125" bestFit="1" customWidth="1"/>
  </cols>
  <sheetData>
    <row r="1" spans="1:19" x14ac:dyDescent="0.25">
      <c r="A1" t="s">
        <v>69</v>
      </c>
    </row>
    <row r="2" spans="1:19" x14ac:dyDescent="0.25">
      <c r="A2" t="s">
        <v>70</v>
      </c>
      <c r="B2" t="s">
        <v>99</v>
      </c>
    </row>
    <row r="3" spans="1:19" x14ac:dyDescent="0.25">
      <c r="A3" t="s">
        <v>24</v>
      </c>
      <c r="B3" t="s">
        <v>100</v>
      </c>
    </row>
    <row r="4" spans="1:19" x14ac:dyDescent="0.25">
      <c r="A4" t="s">
        <v>34</v>
      </c>
    </row>
    <row r="5" spans="1:19" x14ac:dyDescent="0.25">
      <c r="A5" t="s">
        <v>35</v>
      </c>
    </row>
    <row r="6" spans="1:19" x14ac:dyDescent="0.25">
      <c r="A6" t="s">
        <v>36</v>
      </c>
    </row>
    <row r="7" spans="1:19" x14ac:dyDescent="0.25">
      <c r="D7" t="s">
        <v>29</v>
      </c>
    </row>
    <row r="8" spans="1:19" ht="21" x14ac:dyDescent="0.3">
      <c r="B8" s="6" t="s">
        <v>23</v>
      </c>
      <c r="C8" s="6" t="s">
        <v>28</v>
      </c>
      <c r="D8" s="6" t="s">
        <v>25</v>
      </c>
      <c r="E8" s="6" t="s">
        <v>68</v>
      </c>
      <c r="F8" s="6" t="s">
        <v>27</v>
      </c>
      <c r="G8" s="6" t="s">
        <v>30</v>
      </c>
      <c r="H8" s="6" t="s">
        <v>31</v>
      </c>
      <c r="I8" s="6" t="s">
        <v>32</v>
      </c>
      <c r="J8" s="6" t="s">
        <v>33</v>
      </c>
    </row>
    <row r="9" spans="1:19" x14ac:dyDescent="0.25">
      <c r="C9" t="s">
        <v>0</v>
      </c>
      <c r="D9">
        <f>135+98</f>
        <v>233</v>
      </c>
      <c r="E9">
        <f>(69+65)/2</f>
        <v>67</v>
      </c>
      <c r="F9">
        <f t="shared" ref="F9:F14" si="0">D9*E9</f>
        <v>15611</v>
      </c>
      <c r="G9">
        <v>62.09</v>
      </c>
      <c r="H9">
        <f t="shared" ref="H9:H14" si="1">E9-G9</f>
        <v>4.9099999999999966</v>
      </c>
      <c r="I9">
        <f t="shared" ref="I9:I14" si="2">H9*H9</f>
        <v>24.108099999999965</v>
      </c>
      <c r="J9">
        <f t="shared" ref="J9:J14" si="3">I9*D9</f>
        <v>5617.1872999999914</v>
      </c>
    </row>
    <row r="10" spans="1:19" x14ac:dyDescent="0.25">
      <c r="C10" t="s">
        <v>119</v>
      </c>
      <c r="D10">
        <v>39</v>
      </c>
      <c r="E10">
        <v>62</v>
      </c>
      <c r="F10">
        <f t="shared" si="0"/>
        <v>2418</v>
      </c>
      <c r="G10">
        <v>62.09</v>
      </c>
      <c r="H10">
        <f t="shared" si="1"/>
        <v>-9.0000000000003411E-2</v>
      </c>
      <c r="I10">
        <f t="shared" si="2"/>
        <v>8.1000000000006137E-3</v>
      </c>
      <c r="J10">
        <f t="shared" si="3"/>
        <v>0.31590000000002394</v>
      </c>
      <c r="L10" s="63" t="s">
        <v>176</v>
      </c>
      <c r="M10" s="63"/>
      <c r="N10" s="63"/>
      <c r="O10" s="63"/>
      <c r="P10" s="63"/>
    </row>
    <row r="11" spans="1:19" x14ac:dyDescent="0.25">
      <c r="C11" s="9" t="s">
        <v>120</v>
      </c>
      <c r="D11">
        <v>20</v>
      </c>
      <c r="E11">
        <v>57</v>
      </c>
      <c r="F11">
        <f t="shared" si="0"/>
        <v>1140</v>
      </c>
      <c r="G11">
        <v>62.09</v>
      </c>
      <c r="H11">
        <f t="shared" si="1"/>
        <v>-5.0900000000000034</v>
      </c>
      <c r="I11">
        <f t="shared" si="2"/>
        <v>25.908100000000033</v>
      </c>
      <c r="J11">
        <f t="shared" si="3"/>
        <v>518.16200000000072</v>
      </c>
    </row>
    <row r="12" spans="1:19" x14ac:dyDescent="0.25">
      <c r="C12" t="s">
        <v>122</v>
      </c>
      <c r="D12">
        <v>33</v>
      </c>
      <c r="E12">
        <v>52</v>
      </c>
      <c r="F12">
        <f t="shared" si="0"/>
        <v>1716</v>
      </c>
      <c r="G12">
        <v>62.09</v>
      </c>
      <c r="H12">
        <f t="shared" si="1"/>
        <v>-10.090000000000003</v>
      </c>
      <c r="I12">
        <f t="shared" si="2"/>
        <v>101.80810000000007</v>
      </c>
      <c r="J12">
        <f t="shared" si="3"/>
        <v>3359.6673000000023</v>
      </c>
      <c r="L12" t="s">
        <v>170</v>
      </c>
      <c r="M12" t="s">
        <v>169</v>
      </c>
      <c r="R12" t="s">
        <v>177</v>
      </c>
      <c r="S12" t="s">
        <v>178</v>
      </c>
    </row>
    <row r="13" spans="1:19" x14ac:dyDescent="0.25">
      <c r="C13" t="s">
        <v>121</v>
      </c>
      <c r="D13">
        <v>20</v>
      </c>
      <c r="E13">
        <v>47</v>
      </c>
      <c r="F13">
        <f t="shared" si="0"/>
        <v>940</v>
      </c>
      <c r="G13">
        <v>62.09</v>
      </c>
      <c r="H13">
        <f t="shared" si="1"/>
        <v>-15.090000000000003</v>
      </c>
      <c r="I13">
        <f t="shared" si="2"/>
        <v>227.70810000000012</v>
      </c>
      <c r="J13">
        <f t="shared" si="3"/>
        <v>4554.1620000000021</v>
      </c>
      <c r="L13" t="s">
        <v>173</v>
      </c>
      <c r="M13" t="s">
        <v>171</v>
      </c>
      <c r="O13" s="8" t="s">
        <v>172</v>
      </c>
    </row>
    <row r="14" spans="1:19" x14ac:dyDescent="0.25">
      <c r="C14" s="9" t="s">
        <v>123</v>
      </c>
      <c r="D14">
        <v>20</v>
      </c>
      <c r="E14">
        <v>42</v>
      </c>
      <c r="F14">
        <f t="shared" si="0"/>
        <v>840</v>
      </c>
      <c r="G14">
        <v>62.09</v>
      </c>
      <c r="H14">
        <f t="shared" si="1"/>
        <v>-20.090000000000003</v>
      </c>
      <c r="I14">
        <f t="shared" si="2"/>
        <v>403.60810000000015</v>
      </c>
      <c r="J14">
        <f t="shared" si="3"/>
        <v>8072.162000000003</v>
      </c>
      <c r="L14" t="s">
        <v>174</v>
      </c>
      <c r="M14" t="s">
        <v>175</v>
      </c>
    </row>
    <row r="16" spans="1:19" x14ac:dyDescent="0.25">
      <c r="I16" t="s">
        <v>58</v>
      </c>
      <c r="J16">
        <f>SUM(J9:J14)</f>
        <v>22121.656500000001</v>
      </c>
    </row>
    <row r="17" spans="3:10" x14ac:dyDescent="0.25">
      <c r="C17" t="s">
        <v>98</v>
      </c>
      <c r="D17">
        <f>SUM(D9:D14)</f>
        <v>365</v>
      </c>
      <c r="I17" t="s">
        <v>65</v>
      </c>
      <c r="J17">
        <f>J16/(D17-1)</f>
        <v>60.773781593406596</v>
      </c>
    </row>
    <row r="18" spans="3:10" x14ac:dyDescent="0.25">
      <c r="C18" s="63" t="s">
        <v>118</v>
      </c>
      <c r="D18" s="63"/>
      <c r="F18" s="9">
        <f>SUM(F9:F14)/D17</f>
        <v>62.095890410958901</v>
      </c>
      <c r="I18" t="s">
        <v>66</v>
      </c>
      <c r="J18">
        <f>SQRT(J17)</f>
        <v>7.7957540747131446</v>
      </c>
    </row>
    <row r="19" spans="3:10" x14ac:dyDescent="0.25">
      <c r="C19" s="8" t="s">
        <v>124</v>
      </c>
    </row>
  </sheetData>
  <mergeCells count="2">
    <mergeCell ref="C18:D18"/>
    <mergeCell ref="L10:P10"/>
  </mergeCells>
  <pageMargins left="0.7" right="0.7" top="0.75" bottom="0.75" header="0.3" footer="0.3"/>
  <pageSetup orientation="portrait" horizontalDpi="4294967293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Centeral Tendency - Example #1</vt:lpstr>
      <vt:lpstr>Centeral Tendency - Example #2</vt:lpstr>
      <vt:lpstr>Distribution</vt:lpstr>
      <vt:lpstr>Distribution Eg</vt:lpstr>
      <vt:lpstr>Example - Normal Dist</vt:lpstr>
      <vt:lpstr>Example of Normal Distribution</vt:lpstr>
      <vt:lpstr>Example 1</vt:lpstr>
      <vt:lpstr>Example 2</vt:lpstr>
      <vt:lpstr>Grouped Data</vt:lpstr>
      <vt:lpstr>Std Dev of Grp Data - Example</vt:lpstr>
      <vt:lpstr>Skewness</vt:lpstr>
      <vt:lpstr>MATRIX</vt:lpstr>
      <vt:lpstr>Matrix - Assignment #1(Example)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Aviral Dhingra</cp:lastModifiedBy>
  <dcterms:created xsi:type="dcterms:W3CDTF">2021-04-23T08:00:54Z</dcterms:created>
  <dcterms:modified xsi:type="dcterms:W3CDTF">2021-05-29T12:10:38Z</dcterms:modified>
</cp:coreProperties>
</file>