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ondre/Desktop/Bootcamp Work/"/>
    </mc:Choice>
  </mc:AlternateContent>
  <xr:revisionPtr revIDLastSave="0" documentId="13_ncr:1_{6999A107-D276-434F-88A6-42B1966CC369}" xr6:coauthVersionLast="47" xr6:coauthVersionMax="47" xr10:uidLastSave="{00000000-0000-0000-0000-000000000000}"/>
  <bookViews>
    <workbookView xWindow="0" yWindow="500" windowWidth="28800" windowHeight="16380" activeTab="3" xr2:uid="{00000000-000D-0000-FFFF-FFFF00000000}"/>
  </bookViews>
  <sheets>
    <sheet name="Main Data Set" sheetId="1" r:id="rId1"/>
    <sheet name="Category Stats" sheetId="2" r:id="rId2"/>
    <sheet name="Sub-Category Stats" sheetId="3" r:id="rId3"/>
    <sheet name="Launch Date Outcomes" sheetId="11" r:id="rId4"/>
    <sheet name="Bonus - Goal Outcomes" sheetId="8" r:id="rId5"/>
    <sheet name="Bonus - Backers Analysis" sheetId="9" r:id="rId6"/>
  </sheets>
  <definedNames>
    <definedName name="MainDataSet">'Main Data Set'!$A$1:$T$4115</definedName>
  </definedNames>
  <calcPr calcId="191029"/>
  <pivotCaches>
    <pivotCache cacheId="27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9" l="1" a="1"/>
  <c r="C7" i="9" s="1"/>
  <c r="C6" i="9" a="1"/>
  <c r="C6" i="9" s="1"/>
  <c r="C5" i="9" a="1"/>
  <c r="C5" i="9" s="1"/>
  <c r="C4" i="9" a="1"/>
  <c r="C4" i="9" s="1"/>
  <c r="B4" i="9" a="1"/>
  <c r="B4" i="9" s="1"/>
  <c r="B7" i="9" a="1"/>
  <c r="B7" i="9" s="1"/>
  <c r="B6" i="9" a="1"/>
  <c r="B6" i="9" s="1"/>
  <c r="B5" i="9" a="1"/>
  <c r="B5" i="9" s="1"/>
  <c r="B3" i="9" a="1"/>
  <c r="B3" i="9" s="1"/>
  <c r="C3" i="9" a="1"/>
  <c r="C3" i="9" s="1"/>
  <c r="B2" i="9" a="1"/>
  <c r="B2" i="9" s="1"/>
  <c r="C2" i="9" a="1"/>
  <c r="C2" i="9" s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4" i="8"/>
  <c r="C4" i="8"/>
  <c r="D5" i="8"/>
  <c r="C5" i="8"/>
  <c r="D3" i="8"/>
  <c r="C3" i="8"/>
  <c r="D2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<sst xmlns="http://schemas.openxmlformats.org/spreadsheetml/2006/main" count="29477" uniqueCount="8366">
  <si>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</si>
  <si>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</si>
  <si>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</si>
  <si>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</si>
  <si>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</si>
  <si>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</si>
  <si>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</si>
  <si>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</si>
  <si>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</si>
  <si>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</si>
  <si>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</si>
  <si>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</si>
  <si>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</si>
  <si>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</si>
  <si>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</si>
  <si>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</si>
  <si>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</si>
  <si>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</si>
  <si>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</si>
  <si>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</si>
  <si>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</si>
  <si>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</si>
  <si>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</si>
  <si>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</si>
  <si>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</si>
  <si>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</si>
  <si>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</si>
  <si>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</si>
  <si>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</si>
  <si>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</si>
  <si>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</si>
  <si>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</si>
  <si>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</si>
  <si>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</si>
  <si>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</si>
  <si>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</si>
  <si>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</si>
  <si>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</si>
  <si>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</si>
  <si>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</si>
  <si>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</si>
  <si>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</si>
  <si>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</si>
  <si>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</si>
  <si>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</si>
  <si>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</si>
  <si>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</si>
  <si>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</si>
  <si>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</si>
  <si>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</si>
  <si>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</si>
  <si>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</si>
  <si>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</si>
  <si>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</si>
  <si>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</si>
  <si>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</si>
  <si>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</si>
  <si>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</si>
  <si>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</si>
  <si>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</si>
  <si>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</si>
  <si>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</si>
  <si>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</si>
  <si>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</si>
  <si>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</si>
  <si>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</si>
  <si>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</si>
  <si>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</si>
  <si>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</si>
  <si>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</si>
  <si>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</si>
  <si>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</si>
  <si>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</si>
  <si>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</si>
  <si>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</si>
  <si>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</si>
  <si>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</si>
  <si>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</si>
  <si>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</si>
  <si>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</si>
  <si>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</si>
  <si>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</si>
  <si>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</si>
  <si>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</si>
  <si>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</si>
  <si>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</si>
  <si>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</si>
  <si>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</si>
  <si>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</si>
  <si>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</si>
  <si>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</si>
  <si>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</si>
  <si>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</si>
  <si>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</si>
  <si>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</si>
  <si>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</si>
  <si>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</si>
  <si>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</si>
  <si>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</si>
  <si>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</si>
  <si>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</si>
  <si>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</si>
  <si>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</si>
  <si>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</si>
  <si>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</si>
  <si>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</si>
  <si>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</si>
  <si>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</si>
  <si>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</si>
  <si>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</si>
  <si>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</si>
  <si>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</si>
  <si>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</si>
  <si>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</si>
  <si>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</si>
  <si>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</si>
  <si>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</si>
  <si>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</si>
  <si>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</si>
  <si>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</si>
  <si>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</si>
  <si>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</si>
  <si>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</si>
  <si>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</si>
  <si>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</si>
  <si>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</si>
  <si>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</si>
  <si>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</si>
  <si>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</si>
  <si>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</si>
  <si>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</si>
  <si>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</si>
  <si>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</si>
  <si>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</si>
  <si>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</si>
  <si>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</si>
  <si>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</si>
  <si>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</si>
  <si>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</si>
  <si>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</si>
  <si>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</si>
  <si>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</si>
  <si>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</si>
  <si>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</si>
  <si>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</si>
  <si>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</si>
  <si>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</si>
  <si>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</si>
  <si>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</si>
  <si>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</si>
  <si>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</si>
  <si>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</si>
  <si>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</si>
  <si>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</si>
  <si>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</si>
  <si>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</si>
  <si>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</si>
  <si>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</si>
  <si>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</si>
  <si>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</si>
  <si>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</si>
  <si>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</si>
  <si>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</si>
  <si>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</si>
  <si>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</si>
  <si>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</si>
  <si>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</si>
  <si>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</si>
  <si>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</si>
  <si>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</si>
  <si>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</si>
  <si>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</si>
  <si>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</si>
  <si>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</si>
  <si>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</si>
  <si>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</si>
  <si>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</si>
  <si>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</si>
  <si>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</si>
  <si>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</si>
  <si>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</si>
  <si>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</si>
  <si>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</si>
  <si>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</si>
  <si>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</si>
  <si>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</si>
  <si>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</si>
  <si>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</si>
  <si>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</si>
  <si>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</si>
  <si>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</si>
  <si>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</si>
  <si>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</si>
  <si>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</si>
  <si>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</si>
  <si>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</si>
  <si>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</si>
  <si>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</si>
  <si>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</si>
  <si>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</si>
  <si>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</si>
  <si>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</si>
  <si>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</si>
  <si>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</si>
  <si>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</si>
  <si>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</si>
  <si>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</si>
  <si>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</si>
  <si>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</si>
  <si>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</si>
  <si>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</si>
  <si>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</si>
  <si>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</si>
  <si>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</si>
  <si>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</si>
  <si>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</si>
  <si>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</si>
  <si>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</si>
  <si>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</si>
  <si>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</si>
  <si>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</si>
  <si>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</si>
  <si>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</si>
  <si>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</si>
  <si>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</si>
  <si>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</si>
  <si>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</si>
  <si>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</si>
  <si>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</si>
  <si>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</si>
  <si>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</si>
  <si>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</si>
  <si>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</si>
  <si>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</si>
  <si>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</si>
  <si>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</si>
  <si>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</si>
  <si>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</si>
  <si>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</si>
  <si>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</si>
  <si>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</si>
  <si>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</si>
  <si>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</si>
  <si>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</si>
  <si>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</si>
  <si>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</si>
  <si>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</si>
  <si>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</si>
  <si>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</si>
  <si>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</si>
  <si>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</si>
  <si>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</si>
  <si>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</si>
  <si>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</si>
  <si>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</si>
  <si>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</si>
  <si>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</si>
  <si>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</si>
  <si>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</si>
  <si>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</si>
  <si>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</si>
  <si>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</si>
  <si>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</si>
  <si>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</si>
  <si>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</si>
  <si>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</si>
  <si>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</si>
  <si>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</si>
  <si>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</si>
  <si>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</si>
  <si>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</si>
  <si>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</si>
  <si>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</si>
  <si>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</si>
  <si>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</si>
  <si>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</si>
  <si>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</si>
  <si>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</si>
  <si>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</si>
  <si>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</si>
  <si>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</si>
  <si>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</si>
  <si>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</si>
  <si>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</si>
  <si>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</si>
  <si>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</si>
  <si>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</si>
  <si>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</si>
  <si>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</si>
  <si>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</si>
  <si>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</si>
  <si>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</si>
  <si>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</si>
  <si>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</si>
  <si>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</si>
  <si>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</si>
  <si>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</si>
  <si>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</si>
  <si>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</si>
  <si>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</si>
  <si>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</si>
  <si>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</si>
  <si>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</si>
  <si>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</si>
  <si>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</si>
  <si>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</si>
  <si>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</si>
  <si>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</si>
  <si>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</si>
  <si>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</si>
  <si>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</si>
  <si>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</si>
  <si>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</si>
  <si>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</si>
  <si>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</si>
  <si>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</si>
  <si>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</si>
  <si>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</si>
  <si>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</si>
  <si>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</si>
  <si>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</si>
  <si>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</si>
  <si>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</si>
  <si>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</si>
  <si>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</si>
  <si>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</si>
  <si>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</si>
  <si>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</si>
  <si>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</si>
  <si>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</si>
  <si>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</si>
  <si>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</si>
  <si>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</si>
  <si>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</si>
  <si>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</si>
  <si>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</si>
  <si>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</si>
  <si>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</si>
  <si>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</si>
  <si>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</si>
  <si>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</si>
  <si>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</si>
  <si>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</si>
  <si>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</si>
  <si>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</si>
  <si>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</si>
  <si>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</si>
  <si>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</si>
  <si>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</si>
  <si>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</si>
  <si>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</si>
  <si>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</si>
  <si>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</si>
  <si>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</si>
  <si>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</si>
  <si>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</si>
  <si>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</si>
  <si>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</si>
  <si>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</si>
  <si>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</si>
  <si>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</si>
  <si>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</si>
  <si>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</si>
  <si>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</si>
  <si>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</si>
  <si>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</si>
  <si>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</si>
  <si>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</si>
  <si>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</si>
  <si>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</si>
  <si>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</si>
  <si>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</si>
  <si>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</si>
  <si>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</si>
  <si>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</si>
  <si>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</si>
  <si>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</si>
  <si>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</si>
  <si>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</si>
  <si>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</si>
  <si>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</si>
  <si>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</si>
  <si>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</si>
  <si>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</si>
  <si>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</si>
  <si>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</si>
  <si>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</si>
  <si>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</si>
  <si>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</si>
  <si>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</si>
  <si>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</si>
  <si>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</si>
  <si>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</si>
  <si>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</si>
  <si>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</si>
  <si>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</si>
  <si>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</si>
  <si>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</si>
  <si>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</si>
  <si>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</si>
  <si>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</si>
  <si>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</si>
  <si>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</si>
  <si>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</si>
  <si>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</si>
  <si>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</si>
  <si>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</si>
  <si>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</si>
  <si>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</si>
  <si>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</si>
  <si>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</si>
  <si>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</si>
  <si>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</si>
  <si>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</si>
  <si>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</si>
  <si>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</si>
  <si>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</si>
  <si>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</si>
  <si>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</si>
  <si>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</si>
  <si>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</si>
  <si>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</si>
  <si>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</si>
  <si>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</si>
  <si>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</si>
  <si>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</si>
  <si>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</si>
  <si>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</si>
  <si>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</si>
  <si>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</si>
  <si>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</si>
  <si>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</si>
  <si>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</si>
  <si>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</si>
  <si>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</si>
  <si>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</si>
  <si>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</si>
  <si>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</si>
  <si>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</si>
  <si>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</si>
  <si>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</si>
  <si>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</si>
  <si>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</si>
  <si>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</si>
  <si>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</si>
  <si>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</si>
  <si>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</si>
  <si>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</si>
  <si>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</si>
  <si>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</si>
  <si>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</si>
  <si>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</si>
  <si>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</si>
  <si>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</si>
  <si>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</si>
  <si>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</si>
  <si>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</si>
  <si>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</si>
  <si>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</si>
  <si>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</si>
  <si>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</si>
  <si>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</si>
  <si>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</si>
  <si>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</si>
  <si>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</si>
  <si>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</si>
  <si>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</si>
  <si>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</si>
  <si>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</si>
  <si>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</si>
  <si>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</si>
  <si>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</si>
  <si>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</si>
  <si>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</si>
  <si>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</si>
  <si>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</si>
  <si>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</si>
  <si>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</si>
  <si>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</si>
  <si>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</si>
  <si>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</si>
  <si>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</si>
  <si>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</si>
  <si>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</si>
  <si>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</si>
  <si>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</si>
  <si>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</si>
  <si>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</si>
  <si>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</si>
  <si>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</si>
  <si>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</si>
  <si>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</si>
  <si>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</si>
  <si>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</si>
  <si>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</si>
  <si>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</si>
  <si>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</si>
  <si>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</si>
  <si>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</si>
  <si>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</si>
  <si>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</si>
  <si>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</si>
  <si>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</si>
  <si>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</si>
  <si>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</si>
  <si>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</si>
  <si>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</si>
  <si>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</si>
  <si>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</si>
  <si>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</si>
  <si>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</si>
  <si>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</si>
  <si>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</si>
  <si>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</si>
  <si>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</si>
  <si>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</si>
  <si>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</si>
  <si>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</si>
  <si>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</si>
  <si>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</si>
  <si>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</si>
  <si>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</si>
  <si>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</si>
  <si>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</si>
  <si>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</si>
  <si>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</si>
  <si>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</si>
  <si>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</si>
  <si>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</si>
  <si>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</si>
  <si>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</si>
  <si>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</si>
  <si>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</si>
  <si>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</si>
  <si>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</si>
  <si>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</si>
  <si>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</si>
  <si>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</si>
  <si>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</si>
  <si>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</si>
  <si>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</si>
  <si>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</si>
  <si>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</si>
  <si>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</si>
  <si>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</si>
  <si>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</si>
  <si>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</si>
  <si>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</si>
  <si>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</si>
  <si>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</si>
  <si>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</si>
  <si>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</si>
  <si>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</si>
  <si>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</si>
  <si>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</si>
  <si>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</si>
  <si>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</si>
  <si>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</si>
  <si>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</si>
  <si>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</si>
  <si>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</si>
  <si>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</si>
  <si>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</si>
  <si>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</si>
  <si>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</si>
  <si>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</si>
  <si>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</si>
  <si>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</si>
  <si>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</si>
  <si>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</si>
  <si>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</si>
  <si>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</si>
  <si>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</si>
  <si>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</si>
  <si>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</si>
  <si>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</si>
  <si>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</si>
  <si>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</si>
  <si>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</si>
  <si>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</si>
  <si>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</si>
  <si>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</si>
  <si>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</si>
  <si>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</si>
  <si>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</si>
  <si>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</si>
  <si>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</si>
  <si>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</si>
  <si>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</si>
  <si>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</si>
  <si>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</si>
  <si>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</si>
  <si>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</si>
  <si>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</si>
  <si>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</si>
  <si>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</si>
  <si>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</si>
  <si>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</si>
  <si>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</si>
  <si>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</si>
  <si>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</si>
  <si>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</si>
  <si>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</si>
  <si>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</si>
  <si>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</si>
  <si>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</si>
  <si>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</si>
  <si>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</si>
  <si>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</si>
  <si>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</si>
  <si>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</si>
  <si>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</si>
  <si>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</si>
  <si>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</si>
  <si>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</si>
  <si>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</si>
  <si>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</si>
  <si>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</si>
  <si>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</si>
  <si>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</si>
  <si>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</si>
  <si>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</si>
  <si>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</si>
  <si>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</si>
  <si>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</si>
  <si>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</si>
  <si>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</si>
  <si>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</si>
  <si>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</si>
  <si>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</si>
  <si>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</si>
  <si>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</si>
  <si>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</si>
  <si>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</si>
  <si>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</si>
  <si>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</si>
  <si>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</si>
  <si>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</si>
  <si>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</si>
  <si>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</si>
  <si>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</si>
  <si>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</si>
  <si>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</si>
  <si>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</si>
  <si>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</si>
  <si>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</si>
  <si>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</si>
  <si>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</si>
  <si>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</si>
  <si>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</si>
  <si>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</si>
  <si>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</si>
  <si>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</si>
  <si>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</si>
  <si>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</si>
  <si>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</si>
  <si>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</si>
  <si>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</si>
  <si>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</si>
  <si>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</si>
  <si>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</si>
  <si>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</si>
  <si>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</si>
  <si>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</si>
  <si>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</si>
  <si>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</si>
  <si>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</si>
  <si>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</si>
  <si>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</si>
  <si>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</si>
  <si>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</si>
  <si>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</si>
  <si>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</si>
  <si>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</si>
  <si>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</si>
  <si>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</si>
  <si>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</si>
  <si>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</si>
  <si>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</si>
  <si>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</si>
  <si>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</si>
  <si>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</si>
  <si>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</si>
  <si>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</si>
  <si>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</si>
  <si>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</si>
  <si>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</si>
  <si>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</si>
  <si>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</si>
  <si>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</si>
  <si>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</si>
  <si>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</si>
  <si>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</si>
  <si>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</si>
  <si>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</si>
  <si>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</si>
  <si>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</si>
  <si>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</si>
  <si>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</si>
  <si>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</si>
  <si>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</si>
  <si>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</si>
  <si>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</si>
  <si>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</si>
  <si>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</si>
  <si>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</si>
  <si>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</si>
  <si>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</si>
  <si>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</si>
  <si>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</si>
  <si>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</si>
  <si>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</si>
  <si>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</si>
  <si>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</si>
  <si>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</si>
  <si>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</si>
  <si>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</si>
  <si>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</si>
  <si>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</si>
  <si>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</si>
  <si>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</si>
  <si>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</si>
  <si>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</si>
  <si>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</si>
  <si>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</si>
  <si>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</si>
  <si>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</si>
  <si>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</si>
  <si>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</si>
  <si>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</si>
  <si>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</si>
  <si>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</si>
  <si>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</si>
  <si>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</si>
  <si>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</si>
  <si>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</si>
  <si>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</si>
  <si>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</si>
  <si>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</si>
  <si>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</si>
  <si>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</si>
  <si>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</si>
  <si>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</si>
  <si>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</si>
  <si>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</si>
  <si>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</si>
  <si>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</si>
  <si>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</si>
  <si>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</si>
  <si>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</si>
  <si>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</si>
  <si>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</si>
  <si>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</si>
  <si>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</si>
  <si>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</si>
  <si>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</si>
  <si>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</si>
  <si>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</si>
  <si>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</si>
  <si>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</si>
  <si>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</si>
  <si>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</si>
  <si>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</si>
  <si>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</si>
  <si>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</si>
  <si>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</si>
  <si>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</si>
  <si>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</si>
  <si>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</si>
  <si>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</si>
  <si>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</si>
  <si>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</si>
  <si>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</si>
  <si>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</si>
  <si>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</si>
  <si>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</si>
  <si>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</si>
  <si>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</si>
  <si>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</si>
  <si>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</si>
  <si>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</si>
  <si>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</si>
  <si>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</si>
  <si>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</si>
  <si>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</si>
  <si>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</si>
  <si>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</si>
  <si>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</si>
  <si>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</si>
  <si>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</si>
  <si>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</si>
  <si>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</si>
  <si>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</si>
  <si>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</si>
  <si>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</si>
  <si>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</si>
  <si>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</si>
  <si>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</si>
  <si>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</si>
  <si>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</si>
  <si>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</si>
  <si>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</si>
  <si>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</si>
  <si>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</si>
  <si>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</si>
  <si>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</si>
  <si>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</si>
  <si>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</si>
  <si>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</si>
  <si>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</si>
  <si>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</si>
  <si>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</si>
  <si>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</si>
  <si>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</si>
  <si>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</si>
  <si>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</si>
  <si>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</si>
  <si>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</si>
  <si>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</si>
  <si>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</si>
  <si>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</si>
  <si>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</si>
  <si>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</si>
  <si>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</si>
  <si>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</si>
  <si>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</si>
  <si>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</si>
  <si>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</si>
  <si>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</si>
  <si>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</si>
  <si>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</si>
  <si>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</si>
  <si>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</si>
  <si>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</si>
  <si>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</si>
  <si>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</si>
  <si>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</si>
  <si>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</si>
  <si>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</si>
  <si>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</si>
  <si>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</si>
  <si>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</si>
  <si>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</si>
  <si>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</si>
  <si>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</si>
  <si>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</si>
  <si>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</si>
  <si>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</si>
  <si>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</si>
  <si>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</si>
  <si>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</si>
  <si>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</si>
  <si>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</si>
  <si>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</si>
  <si>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</si>
  <si>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</si>
  <si>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</si>
  <si>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</si>
  <si>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</si>
  <si>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</si>
  <si>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</si>
  <si>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</si>
  <si>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</si>
  <si>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</si>
  <si>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</si>
  <si>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</si>
  <si>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</si>
  <si>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</si>
  <si>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</si>
  <si>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</si>
  <si>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</si>
  <si>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</si>
  <si>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</si>
  <si>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</si>
  <si>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</si>
  <si>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</si>
  <si>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</si>
  <si>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</si>
  <si>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</si>
  <si>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</si>
  <si>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</si>
  <si>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</si>
  <si>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</si>
  <si>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</si>
  <si>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</si>
  <si>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</si>
  <si>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</si>
  <si>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</si>
  <si>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</si>
  <si>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</si>
  <si>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</si>
  <si>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</si>
  <si>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</si>
  <si>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</si>
  <si>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</si>
  <si>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</si>
  <si>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</si>
  <si>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</si>
  <si>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</si>
  <si>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</si>
  <si>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</si>
  <si>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</si>
  <si>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</si>
  <si>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</si>
  <si>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</si>
  <si>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</si>
  <si>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</si>
  <si>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</si>
  <si>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</si>
  <si>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</si>
  <si>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</si>
  <si>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</si>
  <si>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</si>
  <si>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</si>
  <si>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</si>
  <si>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</si>
  <si>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</si>
  <si>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</si>
  <si>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</si>
  <si>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</si>
  <si>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</si>
  <si>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</si>
  <si>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</si>
  <si>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</si>
  <si>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</si>
  <si>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</si>
  <si>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</si>
  <si>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</si>
  <si>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</si>
  <si>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</si>
  <si>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</si>
  <si>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</si>
  <si>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</si>
  <si>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</si>
  <si>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</si>
  <si>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</si>
  <si>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</si>
  <si>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</si>
  <si>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</si>
  <si>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</si>
  <si>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</si>
  <si>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</si>
  <si>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</si>
  <si>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</si>
  <si>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</si>
  <si>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</si>
  <si>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</si>
  <si>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</si>
  <si>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</si>
  <si>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</si>
  <si>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</si>
  <si>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</si>
  <si>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</si>
  <si>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</si>
  <si>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</si>
  <si>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</si>
  <si>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</si>
  <si>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</si>
  <si>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</si>
  <si>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</si>
  <si>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</si>
  <si>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</si>
  <si>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</si>
  <si>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</si>
  <si>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</si>
  <si>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</si>
  <si>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</si>
  <si>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</si>
  <si>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</si>
  <si>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</si>
  <si>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</si>
  <si>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</si>
  <si>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</si>
  <si>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</si>
  <si>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</si>
  <si>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</si>
  <si>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</si>
  <si>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</si>
  <si>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</si>
  <si>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</si>
  <si>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</si>
  <si>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</si>
  <si>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</si>
  <si>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</si>
  <si>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</si>
  <si>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</si>
  <si>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</si>
  <si>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</si>
  <si>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</si>
  <si>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</si>
  <si>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</si>
  <si>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</si>
  <si>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</si>
  <si>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</si>
  <si>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</si>
  <si>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</si>
  <si>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</si>
  <si>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</si>
  <si>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</si>
  <si>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</si>
  <si>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</si>
  <si>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</si>
  <si>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</si>
  <si>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</si>
  <si>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</si>
  <si>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</si>
  <si>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</si>
  <si>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</si>
  <si>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</si>
  <si>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</si>
  <si>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</si>
  <si>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</si>
  <si>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</si>
  <si>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</si>
  <si>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</si>
  <si>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</si>
  <si>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</si>
  <si>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</si>
  <si>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</si>
  <si>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</si>
  <si>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</si>
  <si>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</si>
  <si>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</si>
  <si>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</si>
  <si>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</si>
  <si>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</si>
  <si>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</si>
  <si>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</si>
  <si>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</si>
  <si>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</si>
  <si>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</si>
  <si>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</si>
  <si>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</si>
  <si>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</si>
  <si>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</si>
  <si>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</si>
  <si>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</si>
  <si>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</si>
  <si>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</si>
  <si>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</si>
  <si>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</si>
  <si>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</si>
  <si>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</si>
  <si>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</si>
  <si>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</si>
  <si>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</si>
  <si>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</si>
  <si>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</si>
  <si>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</si>
  <si>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</si>
  <si>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</si>
  <si>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</si>
  <si>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</si>
  <si>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</si>
  <si>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</si>
  <si>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</si>
  <si>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</si>
  <si>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</si>
  <si>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</si>
  <si>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</si>
  <si>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</si>
  <si>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</si>
  <si>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</si>
  <si>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</si>
  <si>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</si>
  <si>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</si>
  <si>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</si>
  <si>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</si>
  <si>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</si>
  <si>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</si>
  <si>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</si>
  <si>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</si>
  <si>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</si>
  <si>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</si>
  <si>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</si>
  <si>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</si>
  <si>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</si>
  <si>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</si>
  <si>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</si>
  <si>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</si>
  <si>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</si>
  <si>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</si>
  <si>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</si>
  <si>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</si>
  <si>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</si>
  <si>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</si>
  <si>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</si>
  <si>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</si>
  <si>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</si>
  <si>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</si>
  <si>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</si>
  <si>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</si>
  <si>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</si>
  <si>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</si>
  <si>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</si>
  <si>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</si>
  <si>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</si>
  <si>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</si>
  <si>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</si>
  <si>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</si>
  <si>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</si>
  <si>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</si>
  <si>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</si>
  <si>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</si>
  <si>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</si>
  <si>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</si>
  <si>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</si>
  <si>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</si>
  <si>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</si>
  <si>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</si>
  <si>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</si>
  <si>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</si>
  <si>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</si>
  <si>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</si>
  <si>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</si>
  <si>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</si>
  <si>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</si>
  <si>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</si>
  <si>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</si>
  <si>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</si>
  <si>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</si>
  <si>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</si>
  <si>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</si>
  <si>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</si>
  <si>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</si>
  <si>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</si>
  <si>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</si>
  <si>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</si>
  <si>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</si>
  <si>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</si>
  <si>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</si>
  <si>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</si>
  <si>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</si>
  <si>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</si>
  <si>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</si>
  <si>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</si>
  <si>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</si>
  <si>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</si>
  <si>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</si>
  <si>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</si>
  <si>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</si>
  <si>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</si>
  <si>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</si>
  <si>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</si>
  <si>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</si>
  <si>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</si>
  <si>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</si>
  <si>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</si>
  <si>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</si>
  <si>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</si>
  <si>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</si>
  <si>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</si>
  <si>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</si>
  <si>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</si>
  <si>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</si>
  <si>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</si>
  <si>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</si>
  <si>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</si>
  <si>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</si>
  <si>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</si>
  <si>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</si>
  <si>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</si>
  <si>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</si>
  <si>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</si>
  <si>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</si>
  <si>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</si>
  <si>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</si>
  <si>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</si>
  <si>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</si>
  <si>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</si>
  <si>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</si>
  <si>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</si>
  <si>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</si>
  <si>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</si>
  <si>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</si>
  <si>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</si>
  <si>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</si>
  <si>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</si>
  <si>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</si>
  <si>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</si>
  <si>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</si>
  <si>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</si>
  <si>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</si>
  <si>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</si>
  <si>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</si>
  <si>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</si>
  <si>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</si>
  <si>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</si>
  <si>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</si>
  <si>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</si>
  <si>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</si>
  <si>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</si>
  <si>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</si>
  <si>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</si>
  <si>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</si>
  <si>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</si>
  <si>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</si>
  <si>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</si>
  <si>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</si>
  <si>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</si>
  <si>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</si>
  <si>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</si>
  <si>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</si>
  <si>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</si>
  <si>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</si>
  <si>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</si>
  <si>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</si>
  <si>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</si>
  <si>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</si>
  <si>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</si>
  <si>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</si>
  <si>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</si>
  <si>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</si>
  <si>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</si>
  <si>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</si>
  <si>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</si>
  <si>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</si>
  <si>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</si>
  <si>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</si>
  <si>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</si>
  <si>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</si>
  <si>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</si>
  <si>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</si>
  <si>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</si>
  <si>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</si>
  <si>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</si>
  <si>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</si>
  <si>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</si>
  <si>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</si>
  <si>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</si>
  <si>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</si>
  <si>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</si>
  <si>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</si>
  <si>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</si>
  <si>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</si>
  <si>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</si>
  <si>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</si>
  <si>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</si>
  <si>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</si>
  <si>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</si>
  <si>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</si>
  <si>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</si>
  <si>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</si>
  <si>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</si>
  <si>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</si>
  <si>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</si>
  <si>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</si>
  <si>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</si>
  <si>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</si>
  <si>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</si>
  <si>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</si>
  <si>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</si>
  <si>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</si>
  <si>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</si>
  <si>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</si>
  <si>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</si>
  <si>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</si>
  <si>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</si>
  <si>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</si>
  <si>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</si>
  <si>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</si>
  <si>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</si>
  <si>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</si>
  <si>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</si>
  <si>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</si>
  <si>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</si>
  <si>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</si>
  <si>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</si>
  <si>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</si>
  <si>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</si>
  <si>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</si>
  <si>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</si>
  <si>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</si>
  <si>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</si>
  <si>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</si>
  <si>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</si>
  <si>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</si>
  <si>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</si>
  <si>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</si>
  <si>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</si>
  <si>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</si>
  <si>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</si>
  <si>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</si>
  <si>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</si>
  <si>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</si>
  <si>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</si>
  <si>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</si>
  <si>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</si>
  <si>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</si>
  <si>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</si>
  <si>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</si>
  <si>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</si>
  <si>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</si>
  <si>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</si>
  <si>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</si>
  <si>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</si>
  <si>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</si>
  <si>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</si>
  <si>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</si>
  <si>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</si>
  <si>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</si>
  <si>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</si>
  <si>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</si>
  <si>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</si>
  <si>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</si>
  <si>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</si>
  <si>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</si>
  <si>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</si>
  <si>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</si>
  <si>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</si>
  <si>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</si>
  <si>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</si>
  <si>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</si>
  <si>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</si>
  <si>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</si>
  <si>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</si>
  <si>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</si>
  <si>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</si>
  <si>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</si>
  <si>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</si>
  <si>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</si>
  <si>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</si>
  <si>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</si>
  <si>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</si>
  <si>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</si>
  <si>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</si>
  <si>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</si>
  <si>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</si>
  <si>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</si>
  <si>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</si>
  <si>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</si>
  <si>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</si>
  <si>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</si>
  <si>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</si>
  <si>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</si>
  <si>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</si>
  <si>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</si>
  <si>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</si>
  <si>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</si>
  <si>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</si>
  <si>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</si>
  <si>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</si>
  <si>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</si>
  <si>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</si>
  <si>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</si>
  <si>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</si>
  <si>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</si>
  <si>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</si>
  <si>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</si>
  <si>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</si>
  <si>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</si>
  <si>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</si>
  <si>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</si>
  <si>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</si>
  <si>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</si>
  <si>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</si>
  <si>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</si>
  <si>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</si>
  <si>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</si>
  <si>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</si>
  <si>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</si>
  <si>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</si>
  <si>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</si>
  <si>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</si>
  <si>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</si>
  <si>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</si>
  <si>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</si>
  <si>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</si>
  <si>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</si>
  <si>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</si>
  <si>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</si>
  <si>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</si>
  <si>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</si>
  <si>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</si>
  <si>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</si>
  <si>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</si>
  <si>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</si>
  <si>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</si>
  <si>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</si>
  <si>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</si>
  <si>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</si>
  <si>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</si>
  <si>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</si>
  <si>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</si>
  <si>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</si>
  <si>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</si>
  <si>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</si>
  <si>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</si>
  <si>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</si>
  <si>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</si>
  <si>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</si>
  <si>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</si>
  <si>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</si>
  <si>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</si>
  <si>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</si>
  <si>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</si>
  <si>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</si>
  <si>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</si>
  <si>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</si>
  <si>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</si>
  <si>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</si>
  <si>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</si>
  <si>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</si>
  <si>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</si>
  <si>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</si>
  <si>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</si>
  <si>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</si>
  <si>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</si>
  <si>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</si>
  <si>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</si>
  <si>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</si>
  <si>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</si>
  <si>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</si>
  <si>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</si>
  <si>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</si>
  <si>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</si>
  <si>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</si>
  <si>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</si>
  <si>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</si>
  <si>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</si>
  <si>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</si>
  <si>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</si>
  <si>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</si>
  <si>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</si>
  <si>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</si>
  <si>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</si>
  <si>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</si>
  <si>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</si>
  <si>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</si>
  <si>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</si>
  <si>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</si>
  <si>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</si>
  <si>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</si>
  <si>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</si>
  <si>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</si>
  <si>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</si>
  <si>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</si>
  <si>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</si>
  <si>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</si>
  <si>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</si>
  <si>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</si>
  <si>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</si>
  <si>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</si>
  <si>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</si>
  <si>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</si>
  <si>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</si>
  <si>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</si>
  <si>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</si>
  <si>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</si>
  <si>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</si>
  <si>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</si>
  <si>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</si>
  <si>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</si>
  <si>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</si>
  <si>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</si>
  <si>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</si>
  <si>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</si>
  <si>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</si>
  <si>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</si>
  <si>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</si>
  <si>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</si>
  <si>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</si>
  <si>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</si>
  <si>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</si>
  <si>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</si>
  <si>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</si>
  <si>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</si>
  <si>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</si>
  <si>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</si>
  <si>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</si>
  <si>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</si>
  <si>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</si>
  <si>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</si>
  <si>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</si>
  <si>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</si>
  <si>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</si>
  <si>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</si>
  <si>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</si>
  <si>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</si>
  <si>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</si>
  <si>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</si>
  <si>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</si>
  <si>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</si>
  <si>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</si>
  <si>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</si>
  <si>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</si>
  <si>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</si>
  <si>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</si>
  <si>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</si>
  <si>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</si>
  <si>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</si>
  <si>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</si>
  <si>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</si>
  <si>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</si>
  <si>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</si>
  <si>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</si>
  <si>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</si>
  <si>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</si>
  <si>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</si>
  <si>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</si>
  <si>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</si>
  <si>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</si>
  <si>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</si>
  <si>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</si>
  <si>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</si>
  <si>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</si>
  <si>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</si>
  <si>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</si>
  <si>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</si>
  <si>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</si>
  <si>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</si>
  <si>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</si>
  <si>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</si>
  <si>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</si>
  <si>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</si>
  <si>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</si>
  <si>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</si>
  <si>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</si>
  <si>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</si>
  <si>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</si>
  <si>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</si>
  <si>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</si>
  <si>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</si>
  <si>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</si>
  <si>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</si>
  <si>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</si>
  <si>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</si>
  <si>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</si>
  <si>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</si>
  <si>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</si>
  <si>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</si>
  <si>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</si>
  <si>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</si>
  <si>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</si>
  <si>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</si>
  <si>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</si>
  <si>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</si>
  <si>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</si>
  <si>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</si>
  <si>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</si>
  <si>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</si>
  <si>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</si>
  <si>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</si>
  <si>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</si>
  <si>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</si>
  <si>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</si>
  <si>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</si>
  <si>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</si>
  <si>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</si>
  <si>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</si>
  <si>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</si>
  <si>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</si>
  <si>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</si>
  <si>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</si>
  <si>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</si>
  <si>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</si>
  <si>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</si>
  <si>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</si>
  <si>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</si>
  <si>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</si>
  <si>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</si>
  <si>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</si>
  <si>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</si>
  <si>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</si>
  <si>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</si>
  <si>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</si>
  <si>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</si>
  <si>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</si>
  <si>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</si>
  <si>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</si>
  <si>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</si>
  <si>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</si>
  <si>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</si>
  <si>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</si>
  <si>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</si>
  <si>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</si>
  <si>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</si>
  <si>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</si>
  <si>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</si>
  <si>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</si>
  <si>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</si>
  <si>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</si>
  <si>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</si>
  <si>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</si>
  <si>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</si>
  <si>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</si>
  <si>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</si>
  <si>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</si>
  <si>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</si>
  <si>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</si>
  <si>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</si>
  <si>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</si>
  <si>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</si>
  <si>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</si>
  <si>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</si>
  <si>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</si>
  <si>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</si>
  <si>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</si>
  <si>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</si>
  <si>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</si>
  <si>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</si>
  <si>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</si>
  <si>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</si>
  <si>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</si>
  <si>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</si>
  <si>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</si>
  <si>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</si>
  <si>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</si>
  <si>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</si>
  <si>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</si>
  <si>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</si>
  <si>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</si>
  <si>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</si>
  <si>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</si>
  <si>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</si>
  <si>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</si>
  <si>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</si>
  <si>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</si>
  <si>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</si>
  <si>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</si>
  <si>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</si>
  <si>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</si>
  <si>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</si>
  <si>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</si>
  <si>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</si>
  <si>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</si>
  <si>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</si>
  <si>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</si>
  <si>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</si>
  <si>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</si>
  <si>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</si>
  <si>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</si>
  <si>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</si>
  <si>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</si>
  <si>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</si>
  <si>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</si>
  <si>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</si>
  <si>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</si>
  <si>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</si>
  <si>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</si>
  <si>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</si>
  <si>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</si>
  <si>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</si>
  <si>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</si>
  <si>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</si>
  <si>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</si>
  <si>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</si>
  <si>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</si>
  <si>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</si>
  <si>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</si>
  <si>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</si>
  <si>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</si>
  <si>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</si>
  <si>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</si>
  <si>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</si>
  <si>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</si>
  <si>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</si>
  <si>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</si>
  <si>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</si>
  <si>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</si>
  <si>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</si>
  <si>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</si>
  <si>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</si>
  <si>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</si>
  <si>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</si>
  <si>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</si>
  <si>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</si>
  <si>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</si>
  <si>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</si>
  <si>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</si>
  <si>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</si>
  <si>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</si>
  <si>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</si>
  <si>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</si>
  <si>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</si>
  <si>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</si>
  <si>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</si>
  <si>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</si>
  <si>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</si>
  <si>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</si>
  <si>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</si>
  <si>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</si>
  <si>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</si>
  <si>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</si>
  <si>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</si>
  <si>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</si>
  <si>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</si>
  <si>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</si>
  <si>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</si>
  <si>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</si>
  <si>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</si>
  <si>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</si>
  <si>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</si>
  <si>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</si>
  <si>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</si>
  <si>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</si>
  <si>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</si>
  <si>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</si>
  <si>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</si>
  <si>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</si>
  <si>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</si>
  <si>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</si>
  <si>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</si>
  <si>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</si>
  <si>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</si>
  <si>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</si>
  <si>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</si>
  <si>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</si>
  <si>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</si>
  <si>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</si>
  <si>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</si>
  <si>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</si>
  <si>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</si>
  <si>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</si>
  <si>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</si>
  <si>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</si>
  <si>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</si>
  <si>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</si>
  <si>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</si>
  <si>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</si>
  <si>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</si>
  <si>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</si>
  <si>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</si>
  <si>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</si>
  <si>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</si>
  <si>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</si>
  <si>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</si>
  <si>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</si>
  <si>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</si>
  <si>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</si>
  <si>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</si>
  <si>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</si>
  <si>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</si>
  <si>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</si>
  <si>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</si>
  <si>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</si>
  <si>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</si>
  <si>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</si>
  <si>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</si>
  <si>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</si>
  <si>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</si>
  <si>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</si>
  <si>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</si>
  <si>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</si>
  <si>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</si>
  <si>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</si>
  <si>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</si>
  <si>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</si>
  <si>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</si>
  <si>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</si>
  <si>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</si>
  <si>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</si>
  <si>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</si>
  <si>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</si>
  <si>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</si>
  <si>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</si>
  <si>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</si>
  <si>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</si>
  <si>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</si>
  <si>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</si>
  <si>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</si>
  <si>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</si>
  <si>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</si>
  <si>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</si>
  <si>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</si>
  <si>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</si>
  <si>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</si>
  <si>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</si>
  <si>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</si>
  <si>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</si>
  <si>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</si>
  <si>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</si>
  <si>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</si>
  <si>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</si>
  <si>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</si>
  <si>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</si>
  <si>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</si>
  <si>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</si>
  <si>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</si>
  <si>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</si>
  <si>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</si>
  <si>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</si>
  <si>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</si>
  <si>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</si>
  <si>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</si>
  <si>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</si>
  <si>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</si>
  <si>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</si>
  <si>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</si>
  <si>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</si>
  <si>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</si>
  <si>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</si>
  <si>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</si>
  <si>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</si>
  <si>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</si>
  <si>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</si>
  <si>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</si>
  <si>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</si>
  <si>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</si>
  <si>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</si>
  <si>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</si>
  <si>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</si>
  <si>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</si>
  <si>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</si>
  <si>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</si>
  <si>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</si>
  <si>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</si>
  <si>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</si>
  <si>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</si>
  <si>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</si>
  <si>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</si>
  <si>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</si>
  <si>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</si>
  <si>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</si>
  <si>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</si>
  <si>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</si>
  <si>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</si>
  <si>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</si>
  <si>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</si>
  <si>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</si>
  <si>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</si>
  <si>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</si>
  <si>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</si>
  <si>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</si>
  <si>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</si>
  <si>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</si>
  <si>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</si>
  <si>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</si>
  <si>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</si>
  <si>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</si>
  <si>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</si>
  <si>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</si>
  <si>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</si>
  <si>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</si>
  <si>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</si>
  <si>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</si>
  <si>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</si>
  <si>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</si>
  <si>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</si>
  <si>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</si>
  <si>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</si>
  <si>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</si>
  <si>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</si>
  <si>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</si>
  <si>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</si>
  <si>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</si>
  <si>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</si>
  <si>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</si>
  <si>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</si>
  <si>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</si>
  <si>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</si>
  <si>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</si>
  <si>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</si>
  <si>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</si>
  <si>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</si>
  <si>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</si>
  <si>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</si>
  <si>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</si>
  <si>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</si>
  <si>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</si>
  <si>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</si>
  <si>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</si>
  <si>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</si>
  <si>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</si>
  <si>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</si>
  <si>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</si>
  <si>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</si>
  <si>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</si>
  <si>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</si>
  <si>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</si>
  <si>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</si>
  <si>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</si>
  <si>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</si>
  <si>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</si>
  <si>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</si>
  <si>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</si>
  <si>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</si>
  <si>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</si>
  <si>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</si>
  <si>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</si>
  <si>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</si>
  <si>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</si>
  <si>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</si>
  <si>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</si>
  <si>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</si>
  <si>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</si>
  <si>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</si>
  <si>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</si>
  <si>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</si>
  <si>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</si>
  <si>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</si>
  <si>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</si>
  <si>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</si>
  <si>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</si>
  <si>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</si>
  <si>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</si>
  <si>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</si>
  <si>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</si>
  <si>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</si>
  <si>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</si>
  <si>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</si>
  <si>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</si>
  <si>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</si>
  <si>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</si>
  <si>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</si>
  <si>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</si>
  <si>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</si>
  <si>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</si>
  <si>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</si>
  <si>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</si>
  <si>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</si>
  <si>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</si>
  <si>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</si>
  <si>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</si>
  <si>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</si>
  <si>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</si>
  <si>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</si>
  <si>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</si>
  <si>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</si>
  <si>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</si>
  <si>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</si>
  <si>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</si>
  <si>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</si>
  <si>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</si>
  <si>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</si>
  <si>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</si>
  <si>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</si>
  <si>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</si>
  <si>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</si>
  <si>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</si>
  <si>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</si>
  <si>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</si>
  <si>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</si>
  <si>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</si>
  <si>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</si>
  <si>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</si>
  <si>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</si>
  <si>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</si>
  <si>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</si>
  <si>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</si>
  <si>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</si>
  <si>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</si>
  <si>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</si>
  <si>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</si>
  <si>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</si>
  <si>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</si>
  <si>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</si>
  <si>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</si>
  <si>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</si>
  <si>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</si>
  <si>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</si>
  <si>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</si>
  <si>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</si>
  <si>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</si>
  <si>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</si>
  <si>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</si>
  <si>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</si>
  <si>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</si>
  <si>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</si>
  <si>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</si>
  <si>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</si>
  <si>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</si>
  <si>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</si>
  <si>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</si>
  <si>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</si>
  <si>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</si>
  <si>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</si>
  <si>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</si>
  <si>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</si>
  <si>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</si>
  <si>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</si>
  <si>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</si>
  <si>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</si>
  <si>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</si>
  <si>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</si>
  <si>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</si>
  <si>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</si>
  <si>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</si>
  <si>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</si>
  <si>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</si>
  <si>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</si>
  <si>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</si>
  <si>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</si>
  <si>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</si>
  <si>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</si>
  <si>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</si>
  <si>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</si>
  <si>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</si>
  <si>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</si>
  <si>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</si>
  <si>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</si>
  <si>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</si>
  <si>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</si>
  <si>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</si>
  <si>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</si>
  <si>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</si>
  <si>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</si>
  <si>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</si>
  <si>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</si>
  <si>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</si>
  <si>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</si>
  <si>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</si>
  <si>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</si>
  <si>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</si>
  <si>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</si>
  <si>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</si>
  <si>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</si>
  <si>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</si>
  <si>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</si>
  <si>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</si>
  <si>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</si>
  <si>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</si>
  <si>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</si>
  <si>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</si>
  <si>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</si>
  <si>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</si>
  <si>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</si>
  <si>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</si>
  <si>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</si>
  <si>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</si>
  <si>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</si>
  <si>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</si>
  <si>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</si>
  <si>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</si>
  <si>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</si>
  <si>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</si>
  <si>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</si>
  <si>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</si>
  <si>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</si>
  <si>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</si>
  <si>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</si>
  <si>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</si>
  <si>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</si>
  <si>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</si>
  <si>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</si>
  <si>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</si>
  <si>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</si>
  <si>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</si>
  <si>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</si>
  <si>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</si>
  <si>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</si>
  <si>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</si>
  <si>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</si>
  <si>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</si>
  <si>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</si>
  <si>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</si>
  <si>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</si>
  <si>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</si>
  <si>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</si>
  <si>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</si>
  <si>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</si>
  <si>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</si>
  <si>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</si>
  <si>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</si>
  <si>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</si>
  <si>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</si>
  <si>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</si>
  <si>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</si>
  <si>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</si>
  <si>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</si>
  <si>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</si>
  <si>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</si>
  <si>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</si>
  <si>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</si>
  <si>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</si>
  <si>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</si>
  <si>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</si>
  <si>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</si>
  <si>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</si>
  <si>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</si>
  <si>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</si>
  <si>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</si>
  <si>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</si>
  <si>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</si>
  <si>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</si>
  <si>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</si>
  <si>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</si>
  <si>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</si>
  <si>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</si>
  <si>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</si>
  <si>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</si>
  <si>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</si>
  <si>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</si>
  <si>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</si>
  <si>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</si>
  <si>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</si>
  <si>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</si>
  <si>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</si>
  <si>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</si>
  <si>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</si>
  <si>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</si>
  <si>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</si>
  <si>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</si>
  <si>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</si>
  <si>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</si>
  <si>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</si>
  <si>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</si>
  <si>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</si>
  <si>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</si>
  <si>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</si>
  <si>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</si>
  <si>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</si>
  <si>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</si>
  <si>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</si>
  <si>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</si>
  <si>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</si>
  <si>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</si>
  <si>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</si>
  <si>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</si>
  <si>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</si>
  <si>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</si>
  <si>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</si>
  <si>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</si>
  <si>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</si>
  <si>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</si>
  <si>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</si>
  <si>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</si>
  <si>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</si>
  <si>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</si>
  <si>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</si>
  <si>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</si>
  <si>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</si>
  <si>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</si>
  <si>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</si>
  <si>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</si>
  <si>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</si>
  <si>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</si>
  <si>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</si>
  <si>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</si>
  <si>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</si>
  <si>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</si>
  <si>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</si>
  <si>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</si>
  <si>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</si>
  <si>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</si>
  <si>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</si>
  <si>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</si>
  <si>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</si>
  <si>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</si>
  <si>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</si>
  <si>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</si>
  <si>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</si>
  <si>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</si>
  <si>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</si>
  <si>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</si>
  <si>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</si>
  <si>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</si>
  <si>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</si>
  <si>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</si>
  <si>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</si>
  <si>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</si>
  <si>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</si>
  <si>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</si>
  <si>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</si>
  <si>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</si>
  <si>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</si>
  <si>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</si>
  <si>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</si>
  <si>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</si>
  <si>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</si>
  <si>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</si>
  <si>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</si>
  <si>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</si>
  <si>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</si>
  <si>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</si>
  <si>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</si>
  <si>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</si>
  <si>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</si>
  <si>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</si>
  <si>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</si>
  <si>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</si>
  <si>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</si>
  <si>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</si>
  <si>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</si>
  <si>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</si>
  <si>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</si>
  <si>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</si>
  <si>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</si>
  <si>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</si>
  <si>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</si>
  <si>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</si>
  <si>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</si>
  <si>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</si>
  <si>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</si>
  <si>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</si>
  <si>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</si>
  <si>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</si>
  <si>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</si>
  <si>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</si>
  <si>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</si>
  <si>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</si>
  <si>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</si>
  <si>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</si>
  <si>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</si>
  <si>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</si>
  <si>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</si>
  <si>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</si>
  <si>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</si>
  <si>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</si>
  <si>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</si>
  <si>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</si>
  <si>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</si>
  <si>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</si>
  <si>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</si>
  <si>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</si>
  <si>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</si>
  <si>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</si>
  <si>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</si>
  <si>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</si>
  <si>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</si>
  <si>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</si>
  <si>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</si>
  <si>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</si>
  <si>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</si>
  <si>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</si>
  <si>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</si>
  <si>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</si>
  <si>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</si>
  <si>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</si>
  <si>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</si>
  <si>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</si>
  <si>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</si>
  <si>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</si>
  <si>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</si>
  <si>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</si>
  <si>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</si>
  <si>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</si>
  <si>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</si>
  <si>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</si>
  <si>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</si>
  <si>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</si>
  <si>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</si>
  <si>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</si>
  <si>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</si>
  <si>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</si>
  <si>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</si>
  <si>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</si>
  <si>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</si>
  <si>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</si>
  <si>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</si>
  <si>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</si>
  <si>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</si>
  <si>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</si>
  <si>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</si>
  <si>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</si>
  <si>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</si>
  <si>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</si>
  <si>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</si>
  <si>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</si>
  <si>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</si>
  <si>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</si>
  <si>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</si>
  <si>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</si>
  <si>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</si>
  <si>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</si>
  <si>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</si>
  <si>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</si>
  <si>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</si>
  <si>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</si>
  <si>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</si>
  <si>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</si>
  <si>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</si>
  <si>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</si>
  <si>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</si>
  <si>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</si>
  <si>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</si>
  <si>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</si>
  <si>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</si>
  <si>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</si>
  <si>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</si>
  <si>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</si>
  <si>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</si>
  <si>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</si>
  <si>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</si>
  <si>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</si>
  <si>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</si>
  <si>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</si>
  <si>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</si>
  <si>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</si>
  <si>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</si>
  <si>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</si>
  <si>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</si>
  <si>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</si>
  <si>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</si>
  <si>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</si>
  <si>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</si>
  <si>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</si>
  <si>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</si>
  <si>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</si>
  <si>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</si>
  <si>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</si>
  <si>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</si>
  <si>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</si>
  <si>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</si>
  <si>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</si>
  <si>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</si>
  <si>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</si>
  <si>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</si>
  <si>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</si>
  <si>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</si>
  <si>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</si>
  <si>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</si>
  <si>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</si>
  <si>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</si>
  <si>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</si>
  <si>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</si>
  <si>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</si>
  <si>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</si>
  <si>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</si>
  <si>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</si>
  <si>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</si>
  <si>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</si>
  <si>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</si>
  <si>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</si>
  <si>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</si>
  <si>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</si>
  <si>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</si>
  <si>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</si>
  <si>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</si>
  <si>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</si>
  <si>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</si>
  <si>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</si>
  <si>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</si>
  <si>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</si>
  <si>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</si>
  <si>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</si>
  <si>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</si>
  <si>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</si>
  <si>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</si>
  <si>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</si>
  <si>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</si>
  <si>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</si>
  <si>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</si>
  <si>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</si>
  <si>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</si>
  <si>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</si>
  <si>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</si>
  <si>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</si>
  <si>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</si>
  <si>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</si>
  <si>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</si>
  <si>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</si>
  <si>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</si>
  <si>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</si>
  <si>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</si>
  <si>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</si>
  <si>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</si>
  <si>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</si>
  <si>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</si>
  <si>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</si>
  <si>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</si>
  <si>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</si>
  <si>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</si>
  <si>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</si>
  <si>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</si>
  <si>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</si>
  <si>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</si>
  <si>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</si>
  <si>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</si>
  <si>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</si>
  <si>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</si>
  <si>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</si>
  <si>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</si>
  <si>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</si>
  <si>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</si>
  <si>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</si>
  <si>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</si>
  <si>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</si>
  <si>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</si>
  <si>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</si>
  <si>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</si>
  <si>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</si>
  <si>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</si>
  <si>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</si>
  <si>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</si>
  <si>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</si>
  <si>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</si>
  <si>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</si>
  <si>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</si>
  <si>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</si>
  <si>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</si>
  <si>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</si>
  <si>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</si>
  <si>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</si>
  <si>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</si>
  <si>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</si>
  <si>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</si>
  <si>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</si>
  <si>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</si>
  <si>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</si>
  <si>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</si>
  <si>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</si>
  <si>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</si>
  <si>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</si>
  <si>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</si>
  <si>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</si>
  <si>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</si>
  <si>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</si>
  <si>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</si>
  <si>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</si>
  <si>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</si>
  <si>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</si>
  <si>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</si>
  <si>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</si>
  <si>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</si>
  <si>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</si>
  <si>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</si>
  <si>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</si>
  <si>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</si>
  <si>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</si>
  <si>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</si>
  <si>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</si>
  <si>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</si>
  <si>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</si>
  <si>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</si>
  <si>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</si>
  <si>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</si>
  <si>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</si>
  <si>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</si>
  <si>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</si>
  <si>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</si>
  <si>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</si>
  <si>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</si>
  <si>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</si>
  <si>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</si>
  <si>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</si>
  <si>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</si>
  <si>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</si>
  <si>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</si>
  <si>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</si>
  <si>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</si>
  <si>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</si>
  <si>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</si>
  <si>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</si>
  <si>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</si>
  <si>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</si>
  <si>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</si>
  <si>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</si>
  <si>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</si>
  <si>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</si>
  <si>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</si>
  <si>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</si>
  <si>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</si>
  <si>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</si>
  <si>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</si>
  <si>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</si>
  <si>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</si>
  <si>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</si>
  <si>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</si>
  <si>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</si>
  <si>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</si>
  <si>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</si>
  <si>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</si>
  <si>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</si>
  <si>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</si>
  <si>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</si>
  <si>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</si>
  <si>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</si>
  <si>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</si>
  <si>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</si>
  <si>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</si>
  <si>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</si>
  <si>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</si>
  <si>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</si>
  <si>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</si>
  <si>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</si>
  <si>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</si>
  <si>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</si>
  <si>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</si>
  <si>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</si>
  <si>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</si>
  <si>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</si>
  <si>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</si>
  <si>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</si>
  <si>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</si>
  <si>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</si>
  <si>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</si>
  <si>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</si>
  <si>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</si>
  <si>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</si>
  <si>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</si>
  <si>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</si>
  <si>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</si>
  <si>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</si>
  <si>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</si>
  <si>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</si>
  <si>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</si>
  <si>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</si>
  <si>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</si>
  <si>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</si>
  <si>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</si>
  <si>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</si>
  <si>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</si>
  <si>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</si>
  <si>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</si>
  <si>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</si>
  <si>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</si>
  <si>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</si>
  <si>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</si>
  <si>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</si>
  <si>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</si>
  <si>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</si>
  <si>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</si>
  <si>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</si>
  <si>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</si>
  <si>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</si>
  <si>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</si>
  <si>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</si>
  <si>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</si>
  <si>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</si>
  <si>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</si>
  <si>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</si>
  <si>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</si>
  <si>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</si>
  <si>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</si>
  <si>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</si>
  <si>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</si>
  <si>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</si>
  <si>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</si>
  <si>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</si>
  <si>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</si>
  <si>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</si>
  <si>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</si>
  <si>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</si>
  <si>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</si>
  <si>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</si>
  <si>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</si>
  <si>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</si>
  <si>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</si>
  <si>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</si>
  <si>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</si>
  <si>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</si>
  <si>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</si>
  <si>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</si>
  <si>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</si>
  <si>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</si>
  <si>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</si>
  <si>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</si>
  <si>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</si>
  <si>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</si>
  <si>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</si>
  <si>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</si>
  <si>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</si>
  <si>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</si>
  <si>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</si>
  <si>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</si>
  <si>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</si>
  <si>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</si>
  <si>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</si>
  <si>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</si>
  <si>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</si>
  <si>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</si>
  <si>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</si>
  <si>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</si>
  <si>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</si>
  <si>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</si>
  <si>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</si>
  <si>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</si>
  <si>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</si>
  <si>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</si>
  <si>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</si>
  <si>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</si>
  <si>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</si>
  <si>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</si>
  <si>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</si>
  <si>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</si>
  <si>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</si>
  <si>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</si>
  <si>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</si>
  <si>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</si>
  <si>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</si>
  <si>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</si>
  <si>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</si>
  <si>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</si>
  <si>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</si>
  <si>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</si>
  <si>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</si>
  <si>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</si>
  <si>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</si>
  <si>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</si>
  <si>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</si>
  <si>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</si>
  <si>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</si>
  <si>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</si>
  <si>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</si>
  <si>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</si>
  <si>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</si>
  <si>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</si>
  <si>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</si>
  <si>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</si>
  <si>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</si>
  <si>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</si>
  <si>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</si>
  <si>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</si>
  <si>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</si>
  <si>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</si>
  <si>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</si>
  <si>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</si>
  <si>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</si>
  <si>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</si>
  <si>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</si>
  <si>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</si>
  <si>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</si>
  <si>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</si>
  <si>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</si>
  <si>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</si>
  <si>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</si>
  <si>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</si>
  <si>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</si>
  <si>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</si>
  <si>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</si>
  <si>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</si>
  <si>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</si>
  <si>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</si>
  <si>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</si>
  <si>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</si>
  <si>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</si>
  <si>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</si>
  <si>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</si>
  <si>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</si>
  <si>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</si>
  <si>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</si>
  <si>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</si>
  <si>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</si>
  <si>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</si>
  <si>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</si>
  <si>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</si>
  <si>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</si>
  <si>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</si>
  <si>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</si>
  <si>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</si>
  <si>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</si>
  <si>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</si>
  <si>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</si>
  <si>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</si>
  <si>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</si>
  <si>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</si>
  <si>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</si>
  <si>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</si>
  <si>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</si>
  <si>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</si>
  <si>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</si>
  <si>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</si>
  <si>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</si>
  <si>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</si>
  <si>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</si>
  <si>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</si>
  <si>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</si>
  <si>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</si>
  <si>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</si>
  <si>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</si>
  <si>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</si>
  <si>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</si>
  <si>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</si>
  <si>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</si>
  <si>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</si>
  <si>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</si>
  <si>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</si>
  <si>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</si>
  <si>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</si>
  <si>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</si>
  <si>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</si>
  <si>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</si>
  <si>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</si>
  <si>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</si>
  <si>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</si>
  <si>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</si>
  <si>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</si>
  <si>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</si>
  <si>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</si>
  <si>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</si>
  <si>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</si>
  <si>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</si>
  <si>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</si>
  <si>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</si>
  <si>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</si>
  <si>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</si>
  <si>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</si>
  <si>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</si>
  <si>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</si>
  <si>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</si>
  <si>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</si>
  <si>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</si>
  <si>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</si>
  <si>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</si>
  <si>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</si>
  <si>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</si>
  <si>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</si>
  <si>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</si>
  <si>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</si>
  <si>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</si>
  <si>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</si>
  <si>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</si>
  <si>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</si>
  <si>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</si>
  <si>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</si>
  <si>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</si>
  <si>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</si>
  <si>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</si>
  <si>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</si>
  <si>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</si>
  <si>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</si>
  <si>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</si>
  <si>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</si>
  <si>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</si>
  <si>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</si>
  <si>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</si>
  <si>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</si>
  <si>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</si>
  <si>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</si>
  <si>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</si>
  <si>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</si>
  <si>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</si>
  <si>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</si>
  <si>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</si>
  <si>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</si>
  <si>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</si>
  <si>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</si>
  <si>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</si>
  <si>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</si>
  <si>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</si>
  <si>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</si>
  <si>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</si>
  <si>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</si>
  <si>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</si>
  <si>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</si>
  <si>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</si>
  <si>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</si>
  <si>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</si>
  <si>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</si>
  <si>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</si>
  <si>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</si>
  <si>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</si>
  <si>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</si>
  <si>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</si>
  <si>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</si>
  <si>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</si>
  <si>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</si>
  <si>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</si>
  <si>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</si>
  <si>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</si>
  <si>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</si>
  <si>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</si>
  <si>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</si>
  <si>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</si>
  <si>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</si>
  <si>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</si>
  <si>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</si>
  <si>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</si>
  <si>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</si>
  <si>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</si>
  <si>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</si>
  <si>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</si>
  <si>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</si>
  <si>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</si>
  <si>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</si>
  <si>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</si>
  <si>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</si>
  <si>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</si>
  <si>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</si>
  <si>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</si>
  <si>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</si>
  <si>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</si>
  <si>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</si>
  <si>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</si>
  <si>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</si>
  <si>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</si>
  <si>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</si>
  <si>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</si>
  <si>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</si>
  <si>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</si>
  <si>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</si>
  <si>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</si>
  <si>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</si>
  <si>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</si>
  <si>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</si>
  <si>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</si>
  <si>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</si>
  <si>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</si>
  <si>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</si>
  <si>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</si>
  <si>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</si>
  <si>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</si>
  <si>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</si>
  <si>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</si>
  <si>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</si>
  <si>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</si>
  <si>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</si>
  <si>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</si>
  <si>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</si>
  <si>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</si>
  <si>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</si>
  <si>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</si>
  <si>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</si>
  <si>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</si>
  <si>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</si>
  <si>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</si>
  <si>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</si>
  <si>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</si>
  <si>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</si>
  <si>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</si>
  <si>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</si>
  <si>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</si>
  <si>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</si>
  <si>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</si>
  <si>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</si>
  <si>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</si>
  <si>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</si>
  <si>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</si>
  <si>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</si>
  <si>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</si>
  <si>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</si>
  <si>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</si>
  <si>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</si>
  <si>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</si>
  <si>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</si>
  <si>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</si>
  <si>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</si>
  <si>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</si>
  <si>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</si>
  <si>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</si>
  <si>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</si>
  <si>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</si>
  <si>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</si>
  <si>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</si>
  <si>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</si>
  <si>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</si>
  <si>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</si>
  <si>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</si>
  <si>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</si>
  <si>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</si>
  <si>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</si>
  <si>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</si>
  <si>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</si>
  <si>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</si>
  <si>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</si>
  <si>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</si>
  <si>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</si>
  <si>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</si>
  <si>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</si>
  <si>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</si>
  <si>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</si>
  <si>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</si>
  <si>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</si>
  <si>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</si>
  <si>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</si>
  <si>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</si>
  <si>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</si>
  <si>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</si>
  <si>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</si>
  <si>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</si>
  <si>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</si>
  <si>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</si>
  <si>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</si>
  <si>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</si>
  <si>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</si>
  <si>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</si>
  <si>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</si>
  <si>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</si>
  <si>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</si>
  <si>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</si>
  <si>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</si>
  <si>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</si>
  <si>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</si>
  <si>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</si>
  <si>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</si>
  <si>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</si>
  <si>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</si>
  <si>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</si>
  <si>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</si>
  <si>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</si>
  <si>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</si>
  <si>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</si>
  <si>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</si>
  <si>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</si>
  <si>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</si>
  <si>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</si>
  <si>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</si>
  <si>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</si>
  <si>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</si>
  <si>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</si>
  <si>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</si>
  <si>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</si>
  <si>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</si>
  <si>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</si>
  <si>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</si>
  <si>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</si>
  <si>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</si>
  <si>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</si>
  <si>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</si>
  <si>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</si>
  <si>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</si>
  <si>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</si>
  <si>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</si>
  <si>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</si>
  <si>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</si>
  <si>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</si>
  <si>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</si>
  <si>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</si>
  <si>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</si>
  <si>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</si>
  <si>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</si>
  <si>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</si>
  <si>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</si>
  <si>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</si>
  <si>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</si>
  <si>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</si>
  <si>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</si>
  <si>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</si>
  <si>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</si>
  <si>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</si>
  <si>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</si>
  <si>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</si>
  <si>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</si>
  <si>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</si>
  <si>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</si>
  <si>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</si>
  <si>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</si>
  <si>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</si>
  <si>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</si>
  <si>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</si>
  <si>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</si>
  <si>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</si>
  <si>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</si>
  <si>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</si>
  <si>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</si>
  <si>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</si>
  <si>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</si>
  <si>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</si>
  <si>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</si>
  <si>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</si>
  <si>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</si>
  <si>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</si>
  <si>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</si>
  <si>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</si>
  <si>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</si>
  <si>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</si>
  <si>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</si>
  <si>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</si>
  <si>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</si>
  <si>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</si>
  <si>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</si>
  <si>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</si>
  <si>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</si>
  <si>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</si>
  <si>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</si>
  <si>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</si>
  <si>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</si>
  <si>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</si>
  <si>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</si>
  <si>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</si>
  <si>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</si>
  <si>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</si>
  <si>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</si>
  <si>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</si>
  <si>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</si>
  <si>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</si>
  <si>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</si>
  <si>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</si>
  <si>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</si>
  <si>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</si>
  <si>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</si>
  <si>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</si>
  <si>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</si>
  <si>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</si>
  <si>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</si>
  <si>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</si>
  <si>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</si>
  <si>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</si>
  <si>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</si>
  <si>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</si>
  <si>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</si>
  <si>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</si>
  <si>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</si>
  <si>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</si>
  <si>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</si>
  <si>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</si>
  <si>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</si>
  <si>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</si>
  <si>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</si>
  <si>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</si>
  <si>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</si>
  <si>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</si>
  <si>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</si>
  <si>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</si>
  <si>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</si>
  <si>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</si>
  <si>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</si>
  <si>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</si>
  <si>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</si>
  <si>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</si>
  <si>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</si>
  <si>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</si>
  <si>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</si>
  <si>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</si>
  <si>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</si>
  <si>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</si>
  <si>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</si>
  <si>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</si>
  <si>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</si>
  <si>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</si>
  <si>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</si>
  <si>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</si>
  <si>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</si>
  <si>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</si>
  <si>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</si>
  <si>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</si>
  <si>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</si>
  <si>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</si>
  <si>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</si>
  <si>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</si>
  <si>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</si>
  <si>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</si>
  <si>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</si>
  <si>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</si>
  <si>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</si>
  <si>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</si>
  <si>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</si>
  <si>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</si>
  <si>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</si>
  <si>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</si>
  <si>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</si>
  <si>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</si>
  <si>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</si>
  <si>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</si>
  <si>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</si>
  <si>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</si>
  <si>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</si>
  <si>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</si>
  <si>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</si>
  <si>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</si>
  <si>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</si>
  <si>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</si>
  <si>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</si>
  <si>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</si>
  <si>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</si>
  <si>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</si>
  <si>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</si>
  <si>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</si>
  <si>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</si>
  <si>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</si>
  <si>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</si>
  <si>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</si>
  <si>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</si>
  <si>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</si>
  <si>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</si>
  <si>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</si>
  <si>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</si>
  <si>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</si>
  <si>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</si>
  <si>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</si>
  <si>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</si>
  <si>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</si>
  <si>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</si>
  <si>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</si>
  <si>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</si>
  <si>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</si>
  <si>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</si>
  <si>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</si>
  <si>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</si>
  <si>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</si>
  <si>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</si>
  <si>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</si>
  <si>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</si>
  <si>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</si>
  <si>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</si>
  <si>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</si>
  <si>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</si>
  <si>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</si>
  <si>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</si>
  <si>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</si>
  <si>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</si>
  <si>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</si>
  <si>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</si>
  <si>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</si>
  <si>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</si>
  <si>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</si>
  <si>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</si>
  <si>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</si>
  <si>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</si>
  <si>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</si>
  <si>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</si>
  <si>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</si>
  <si>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</si>
  <si>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</si>
  <si>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</si>
  <si>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</si>
  <si>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</si>
  <si>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</si>
  <si>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</si>
  <si>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</si>
  <si>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</si>
  <si>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</si>
  <si>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</si>
  <si>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</si>
  <si>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</si>
  <si>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</si>
  <si>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</si>
  <si>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</si>
  <si>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</si>
  <si>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</si>
  <si>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</si>
  <si>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</si>
  <si>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</si>
  <si>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</si>
  <si>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</si>
  <si>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</si>
  <si>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</si>
  <si>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</si>
  <si>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</si>
  <si>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</si>
  <si>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</si>
  <si>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</si>
  <si>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</si>
  <si>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</si>
  <si>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</si>
  <si>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</si>
  <si>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</si>
  <si>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</si>
  <si>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</si>
  <si>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</si>
  <si>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</si>
  <si>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</si>
  <si>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</si>
  <si>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</si>
  <si>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</si>
  <si>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</si>
  <si>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</si>
  <si>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</si>
  <si>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</si>
  <si>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</si>
  <si>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</si>
  <si>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</si>
  <si>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</si>
  <si>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</si>
  <si>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</si>
  <si>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</si>
  <si>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</si>
  <si>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</si>
  <si>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</si>
  <si>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</si>
  <si>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</si>
  <si>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</si>
  <si>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</si>
  <si>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</si>
  <si>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</si>
  <si>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</si>
  <si>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</si>
  <si>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</si>
  <si>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</si>
  <si>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</si>
  <si>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</si>
  <si>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</si>
  <si>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</si>
  <si>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</si>
  <si>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</si>
  <si>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</si>
  <si>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</si>
  <si>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</si>
  <si>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</si>
  <si>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</si>
  <si>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</si>
  <si>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</si>
  <si>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</si>
  <si>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</si>
  <si>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</si>
  <si>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</si>
  <si>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</si>
  <si>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</si>
  <si>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</si>
  <si>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</si>
  <si>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</si>
  <si>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</si>
  <si>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</si>
  <si>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</si>
  <si>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</si>
  <si>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</si>
  <si>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</si>
  <si>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</si>
  <si>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</si>
  <si>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</si>
  <si>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</si>
  <si>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</si>
  <si>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</si>
  <si>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</si>
  <si>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</si>
  <si>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</si>
  <si>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</si>
  <si>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</si>
  <si>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</si>
  <si>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</si>
  <si>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</si>
  <si>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</si>
  <si>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</si>
  <si>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</si>
  <si>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</si>
  <si>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</si>
  <si>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</si>
  <si>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</si>
  <si>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</si>
  <si>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</si>
  <si>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</si>
  <si>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</si>
  <si>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</si>
  <si>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</si>
  <si>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</si>
  <si>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</si>
  <si>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</si>
  <si>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</si>
  <si>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</si>
  <si>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</si>
  <si>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</si>
  <si>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</si>
  <si>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</si>
  <si>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</si>
  <si>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</si>
  <si>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</si>
  <si>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</si>
  <si>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</si>
  <si>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</si>
  <si>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</si>
  <si>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</si>
  <si>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</si>
  <si>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</si>
  <si>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</si>
  <si>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</si>
  <si>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</si>
  <si>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</si>
  <si>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</si>
  <si>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</si>
  <si>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</si>
  <si>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</si>
  <si>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</si>
  <si>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</si>
  <si>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</si>
  <si>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</si>
  <si>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</si>
  <si>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</si>
  <si>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</si>
  <si>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</si>
  <si>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</si>
  <si>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</si>
  <si>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</si>
  <si>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</si>
  <si>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</si>
  <si>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</si>
  <si>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</si>
  <si>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</si>
  <si>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</si>
  <si>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</si>
  <si>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</si>
  <si>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</si>
  <si>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</si>
  <si>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</si>
  <si>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</si>
  <si>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</si>
  <si>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</si>
  <si>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</si>
  <si>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</si>
  <si>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</si>
  <si>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</si>
  <si>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</si>
  <si>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</si>
  <si>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</si>
  <si>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</si>
  <si>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</si>
  <si>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</si>
  <si>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</si>
  <si>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</si>
  <si>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</si>
  <si>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</si>
  <si>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</si>
  <si>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</si>
  <si>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</si>
  <si>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</si>
  <si>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</si>
  <si>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</si>
  <si>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</si>
  <si>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</si>
  <si>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</si>
  <si>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</si>
  <si>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</si>
  <si>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</si>
  <si>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</si>
  <si>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</si>
  <si>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</si>
  <si>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</si>
  <si>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</si>
  <si>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</si>
  <si>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</si>
  <si>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</si>
  <si>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</si>
  <si>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</si>
  <si>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</si>
  <si>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</si>
  <si>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</si>
  <si>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</si>
  <si>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</si>
  <si>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</si>
  <si>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</si>
  <si>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</si>
  <si>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</si>
  <si>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</si>
  <si>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</si>
  <si>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</si>
  <si>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</si>
  <si>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</si>
  <si>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</si>
  <si>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</si>
  <si>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</si>
  <si>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</si>
  <si>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</si>
  <si>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</si>
  <si>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</si>
  <si>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</si>
  <si>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</si>
  <si>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</si>
  <si>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</si>
  <si>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</si>
  <si>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</si>
  <si>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</si>
  <si>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</si>
  <si>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</si>
  <si>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</si>
  <si>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</si>
  <si>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</si>
  <si>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</si>
  <si>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</si>
  <si>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</si>
  <si>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</si>
  <si>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</si>
  <si>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</si>
  <si>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</si>
  <si>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</si>
  <si>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</si>
  <si>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</si>
  <si>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</si>
  <si>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</si>
  <si>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</si>
  <si>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</si>
  <si>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</si>
  <si>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</si>
  <si>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</si>
  <si>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</si>
  <si>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</si>
  <si>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</si>
  <si>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</si>
  <si>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</si>
  <si>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</si>
  <si>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</si>
  <si>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</si>
  <si>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</si>
  <si>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</si>
  <si>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</si>
  <si>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</si>
  <si>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</si>
  <si>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</si>
  <si>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</si>
  <si>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</si>
  <si>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</si>
  <si>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</si>
  <si>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</si>
  <si>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</si>
  <si>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</si>
  <si>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</si>
  <si>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</si>
  <si>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</si>
  <si>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</si>
  <si>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</si>
  <si>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</si>
  <si>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</si>
  <si>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</si>
  <si>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</si>
  <si>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</si>
  <si>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</si>
  <si>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</si>
  <si>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</si>
  <si>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</si>
  <si>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</si>
  <si>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</si>
  <si>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</si>
  <si>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</si>
  <si>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</si>
  <si>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</si>
  <si>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</si>
  <si>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</si>
  <si>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</si>
  <si>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</si>
  <si>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</si>
  <si>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</si>
  <si>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</si>
  <si>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</si>
  <si>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</si>
  <si>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</si>
  <si>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</si>
  <si>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</si>
  <si>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</si>
  <si>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</si>
  <si>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</si>
  <si>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</si>
  <si>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</si>
  <si>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</si>
  <si>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</si>
  <si>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</si>
  <si>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</si>
  <si>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</si>
  <si>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</si>
  <si>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</si>
  <si>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</si>
  <si>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</si>
  <si>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</si>
  <si>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</si>
  <si>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</si>
  <si>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</si>
  <si>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</si>
  <si>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</si>
  <si>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</si>
  <si>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</si>
  <si>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</si>
  <si>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</si>
  <si>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</si>
  <si>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</si>
  <si>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</si>
  <si>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</si>
  <si>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</si>
  <si>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</si>
  <si>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</si>
  <si>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</si>
  <si>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</si>
  <si>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</si>
  <si>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</si>
  <si>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</si>
  <si>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</si>
  <si>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</si>
  <si>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</si>
  <si>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</si>
  <si>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</si>
  <si>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</si>
  <si>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</si>
  <si>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</si>
  <si>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</si>
  <si>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</si>
  <si>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</si>
  <si>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</si>
  <si>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</si>
  <si>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</si>
  <si>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</si>
  <si>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</si>
  <si>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</si>
  <si>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</si>
  <si>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</si>
  <si>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</si>
  <si>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</si>
  <si>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</si>
  <si>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</si>
  <si>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</si>
  <si>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</si>
  <si>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</si>
  <si>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</si>
  <si>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</si>
  <si>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</si>
  <si>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</si>
  <si>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</si>
  <si>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</si>
  <si>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</si>
  <si>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</si>
  <si>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</si>
  <si>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</si>
  <si>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</si>
  <si>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</si>
  <si>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</si>
  <si>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</si>
  <si>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</si>
  <si>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</si>
  <si>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</si>
  <si>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</si>
  <si>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</si>
  <si>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</si>
  <si>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</si>
  <si>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</si>
  <si>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</si>
  <si>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</si>
  <si>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</si>
  <si>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</si>
  <si>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</si>
  <si>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</si>
  <si>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</si>
  <si>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</si>
  <si>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</si>
  <si>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</si>
  <si>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</si>
  <si>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</si>
  <si>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</si>
  <si>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</si>
  <si>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</si>
  <si>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</si>
  <si>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</si>
  <si>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</si>
  <si>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</si>
  <si>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</si>
  <si>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</si>
  <si>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</si>
  <si>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</si>
  <si>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</si>
  <si>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</si>
  <si>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</si>
  <si>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</si>
  <si>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</si>
  <si>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</si>
  <si>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</si>
  <si>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</si>
  <si>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</si>
  <si>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</si>
  <si>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</si>
  <si>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</si>
  <si>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</si>
  <si>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</si>
  <si>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</si>
  <si>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</si>
  <si>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</si>
  <si>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</si>
  <si>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</si>
  <si>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</si>
  <si>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</si>
  <si>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</si>
  <si>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</si>
  <si>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</si>
  <si>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</si>
  <si>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</si>
  <si>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</si>
  <si>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</si>
  <si>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</si>
  <si>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</si>
  <si>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</si>
  <si>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</si>
  <si>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</si>
  <si>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</si>
  <si>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</si>
  <si>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</si>
  <si>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</si>
  <si>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</si>
  <si>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</si>
  <si>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</si>
  <si>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</si>
  <si>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</si>
  <si>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</si>
  <si>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</si>
  <si>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</si>
  <si>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</si>
  <si>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</si>
  <si>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</si>
  <si>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</si>
  <si>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</si>
  <si>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</si>
  <si>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</si>
  <si>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</si>
  <si>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</si>
  <si>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</si>
  <si>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</si>
  <si>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</si>
  <si>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</si>
  <si>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</si>
  <si>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</si>
  <si>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</si>
  <si>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</si>
  <si>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</si>
  <si>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</si>
  <si>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</si>
  <si>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</si>
  <si>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</si>
  <si>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</si>
  <si>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</si>
  <si>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</si>
  <si>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</si>
  <si>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</si>
  <si>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</si>
  <si>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</si>
  <si>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</si>
  <si>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</si>
  <si>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</si>
  <si>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</si>
  <si>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</si>
  <si>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</si>
  <si>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</si>
  <si>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</si>
  <si>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</si>
  <si>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</si>
  <si>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</si>
  <si>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</si>
  <si>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</si>
  <si>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</si>
  <si>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</si>
  <si>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</si>
  <si>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</si>
  <si>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</si>
  <si>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</si>
  <si>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</si>
  <si>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</si>
  <si>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</si>
  <si>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</si>
  <si>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</si>
  <si>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</si>
  <si>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</si>
  <si>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</si>
  <si>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</si>
  <si>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</si>
  <si>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</si>
  <si>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</si>
  <si>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</si>
  <si>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</si>
  <si>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</si>
  <si>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</si>
  <si>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</si>
  <si>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</si>
  <si>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</si>
  <si>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</si>
  <si>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</si>
  <si>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</si>
  <si>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</si>
  <si>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</si>
  <si>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</si>
  <si>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</si>
  <si>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</si>
  <si>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</si>
  <si>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</si>
  <si>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</si>
  <si>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</si>
  <si>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</si>
  <si>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</si>
  <si>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</si>
  <si>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</si>
  <si>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</si>
  <si>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</si>
  <si>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</si>
  <si>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</si>
  <si>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</si>
  <si>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</si>
  <si>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</si>
  <si>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</si>
  <si>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</si>
  <si>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</si>
  <si>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</si>
  <si>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</si>
  <si>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</si>
  <si>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</si>
  <si>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</si>
  <si>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</si>
  <si>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</si>
  <si>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</si>
  <si>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</si>
  <si>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</si>
  <si>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</si>
  <si>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</si>
  <si>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</si>
  <si>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</si>
  <si>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</si>
  <si>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</si>
  <si>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</si>
  <si>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</si>
  <si>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</si>
  <si>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</si>
  <si>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</si>
  <si>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</si>
  <si>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</si>
  <si>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</si>
  <si>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</si>
  <si>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</si>
  <si>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</si>
  <si>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</si>
  <si>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</si>
  <si>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</si>
  <si>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</si>
  <si>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</si>
  <si>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</si>
  <si>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</si>
  <si>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</si>
  <si>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</si>
  <si>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</si>
  <si>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</si>
  <si>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</si>
  <si>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</si>
  <si>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</si>
  <si>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</si>
  <si>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</si>
  <si>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</si>
  <si>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</si>
  <si>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</si>
  <si>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</si>
  <si>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</si>
  <si>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</si>
  <si>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</si>
  <si>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</si>
  <si>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</si>
  <si>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</si>
  <si>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</si>
  <si>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</si>
  <si>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</si>
  <si>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</si>
  <si>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</si>
  <si>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</si>
  <si>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</si>
  <si>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</si>
  <si>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</si>
  <si>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</si>
  <si>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</si>
  <si>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</si>
  <si>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</si>
  <si>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</si>
  <si>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</si>
  <si>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</si>
  <si>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</si>
  <si>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</si>
  <si>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</si>
  <si>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</si>
  <si>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</si>
  <si>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</si>
  <si>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</si>
  <si>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</si>
  <si>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</si>
  <si>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</si>
  <si>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</si>
  <si>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</si>
  <si>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</si>
  <si>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</si>
  <si>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</si>
  <si>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</si>
  <si>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</si>
  <si>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</si>
  <si>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</si>
  <si>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</si>
  <si>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</si>
  <si>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</si>
  <si>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</si>
  <si>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</si>
  <si>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</si>
  <si>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</si>
  <si>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</si>
  <si>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</si>
  <si>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</si>
  <si>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</si>
  <si>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</si>
  <si>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</si>
  <si>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</si>
  <si>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</si>
  <si>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</si>
  <si>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</si>
  <si>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</si>
  <si>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</si>
  <si>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</si>
  <si>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</si>
  <si>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</si>
  <si>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</si>
  <si>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</si>
  <si>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</si>
  <si>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</si>
  <si>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</si>
  <si>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</si>
  <si>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</si>
  <si>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</si>
  <si>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</si>
  <si>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</si>
  <si>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</si>
  <si>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</si>
  <si>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</si>
  <si>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</si>
  <si>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</si>
  <si>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</si>
  <si>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</si>
  <si>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</si>
  <si>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</si>
  <si>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</si>
  <si>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</si>
  <si>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</si>
  <si>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</si>
  <si>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</si>
  <si>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</si>
  <si>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</si>
  <si>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</si>
  <si>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</si>
  <si>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</si>
  <si>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</si>
  <si>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</si>
  <si>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</si>
  <si>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</si>
  <si>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</si>
  <si>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</si>
  <si>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</si>
  <si>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</si>
  <si>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</si>
  <si>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</si>
  <si>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</si>
  <si>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</si>
  <si>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</si>
  <si>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</si>
  <si>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</si>
  <si>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</si>
  <si>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</si>
  <si>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</si>
  <si>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</si>
  <si>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</si>
  <si>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</si>
  <si>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</si>
  <si>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</si>
  <si>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</si>
  <si>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</si>
  <si>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</si>
  <si>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</si>
  <si>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</si>
  <si>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</si>
  <si>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</si>
  <si>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</si>
  <si>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</si>
  <si>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</si>
  <si>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</si>
  <si>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</si>
  <si>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</si>
  <si>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</si>
  <si>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</si>
  <si>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</si>
  <si>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</si>
  <si>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</si>
  <si>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</si>
  <si>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</si>
  <si>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</si>
  <si>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</si>
  <si>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</si>
  <si>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</si>
  <si>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</si>
  <si>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</si>
  <si>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</si>
  <si>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</si>
  <si>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</si>
  <si>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</si>
  <si>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</si>
  <si>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</si>
  <si>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</si>
  <si>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</si>
  <si>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</si>
  <si>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</si>
  <si>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</si>
  <si>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</si>
  <si>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</si>
  <si>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</si>
  <si>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</si>
  <si>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</si>
  <si>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</si>
  <si>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</si>
  <si>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</si>
  <si>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</si>
  <si>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</si>
  <si>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</si>
  <si>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</si>
  <si>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</si>
  <si>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</si>
  <si>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</si>
  <si>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</si>
  <si>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</si>
  <si>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</si>
  <si>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</si>
  <si>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</si>
  <si>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</si>
  <si>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</si>
  <si>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</si>
  <si>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</si>
  <si>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</si>
  <si>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</si>
  <si>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</si>
  <si>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</si>
  <si>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</si>
  <si>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</si>
  <si>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</si>
  <si>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</si>
  <si>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</si>
  <si>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</si>
  <si>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</si>
  <si>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</si>
  <si>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</si>
  <si>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</si>
  <si>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</si>
  <si>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</si>
  <si>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</si>
  <si>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</si>
  <si>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</si>
  <si>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</si>
  <si>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</si>
  <si>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</si>
  <si>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</si>
  <si>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</si>
  <si>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</si>
  <si>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</si>
  <si>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</si>
  <si>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</si>
  <si>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</si>
  <si>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</si>
  <si>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</si>
  <si>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</si>
  <si>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</si>
  <si>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</si>
  <si>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</si>
  <si>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</si>
  <si>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</si>
  <si>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</si>
  <si>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</si>
  <si>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</si>
  <si>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</si>
  <si>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</si>
  <si>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</si>
  <si>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</si>
  <si>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</si>
  <si>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</si>
  <si>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</si>
  <si>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</si>
  <si>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</si>
  <si>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</si>
  <si>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</si>
  <si>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</si>
  <si>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</si>
  <si>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</si>
  <si>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</si>
  <si>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</si>
  <si>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</si>
  <si>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</si>
  <si>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</si>
  <si>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</si>
  <si>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</si>
  <si>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</si>
  <si>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</si>
  <si>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</si>
  <si>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</si>
  <si>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</si>
  <si>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</si>
  <si>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</si>
  <si>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</si>
  <si>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</si>
  <si>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</si>
  <si>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</si>
  <si>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</si>
  <si>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</si>
  <si>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</si>
  <si>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</si>
  <si>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</si>
  <si>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</si>
  <si>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</si>
  <si>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</si>
  <si>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</si>
  <si>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</si>
  <si>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</si>
  <si>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</si>
  <si>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</si>
  <si>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</si>
  <si>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</si>
  <si>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</si>
  <si>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</si>
  <si>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</si>
  <si>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</si>
  <si>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</si>
  <si>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</si>
  <si>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</si>
  <si>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</si>
  <si>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</si>
  <si>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</si>
  <si>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</si>
  <si>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</si>
  <si>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</si>
  <si>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</si>
  <si>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</si>
  <si>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</si>
  <si>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</si>
  <si>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</si>
  <si>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</si>
  <si>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</si>
  <si>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</si>
  <si>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</si>
  <si>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</si>
  <si>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</si>
  <si>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</si>
  <si>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</si>
  <si>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</si>
  <si>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</si>
  <si>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</si>
  <si>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</si>
  <si>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</si>
  <si>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</si>
  <si>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</si>
  <si>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</si>
  <si>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</si>
  <si>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</si>
  <si>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</si>
  <si>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</si>
  <si>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</si>
  <si>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</si>
  <si>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</si>
  <si>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</si>
  <si>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</si>
  <si>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</si>
  <si>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</si>
  <si>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</si>
  <si>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</si>
  <si>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</si>
  <si>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</si>
  <si>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</si>
  <si>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</si>
  <si>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</si>
  <si>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</si>
  <si>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</si>
  <si>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</si>
  <si>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</si>
  <si>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</si>
  <si>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</si>
  <si>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</si>
  <si>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</si>
  <si>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</si>
  <si>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</si>
  <si>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</si>
  <si>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</si>
  <si>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</si>
  <si>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</si>
  <si>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</si>
  <si>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</si>
  <si>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</si>
  <si>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</si>
  <si>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</si>
  <si>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</si>
  <si>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</si>
  <si>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</si>
  <si>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</si>
  <si>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</si>
  <si>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</si>
  <si>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</si>
  <si>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</si>
  <si>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</si>
  <si>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</si>
  <si>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</si>
  <si>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</si>
  <si>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</si>
  <si>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</si>
  <si>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</si>
  <si>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</si>
  <si>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</si>
  <si>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</si>
  <si>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</si>
  <si>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</si>
  <si>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</si>
  <si>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</si>
  <si>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</si>
  <si>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</si>
  <si>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</si>
  <si>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</si>
  <si>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</si>
  <si>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</si>
  <si>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</si>
  <si>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</si>
  <si>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</si>
  <si>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</si>
  <si>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</si>
  <si>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</si>
  <si>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</si>
  <si>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</si>
  <si>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</si>
  <si>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</si>
  <si>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</si>
  <si>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</si>
  <si>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</si>
  <si>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</si>
  <si>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</si>
  <si>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</si>
  <si>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</si>
  <si>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</si>
  <si>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</si>
  <si>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</si>
  <si>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</si>
  <si>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</si>
  <si>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</si>
  <si>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</si>
  <si>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</si>
  <si>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</si>
  <si>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</si>
  <si>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</si>
  <si>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</si>
  <si>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</si>
  <si>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</si>
  <si>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</si>
  <si>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</si>
  <si>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</si>
  <si>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</si>
  <si>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</si>
  <si>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</si>
  <si>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</si>
  <si>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</si>
  <si>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</si>
  <si>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</si>
  <si>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</si>
  <si>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</si>
  <si>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</si>
  <si>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</si>
  <si>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</si>
  <si>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</si>
  <si>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</si>
  <si>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</si>
  <si>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</si>
  <si>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</si>
  <si>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</si>
  <si>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</si>
  <si>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</si>
  <si>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</si>
  <si>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</si>
  <si>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</si>
  <si>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</si>
  <si>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</si>
  <si>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</si>
  <si>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</si>
  <si>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</si>
  <si>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</si>
  <si>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</si>
  <si>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</si>
  <si>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</si>
  <si>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</si>
  <si>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</si>
  <si>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</si>
  <si>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</si>
  <si>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</si>
  <si>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</si>
  <si>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</si>
  <si>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</si>
  <si>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</si>
  <si>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</si>
  <si>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</si>
  <si>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</si>
  <si>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</si>
  <si>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</si>
  <si>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</si>
  <si>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</si>
  <si>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</si>
  <si>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</si>
  <si>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</si>
  <si>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</si>
  <si>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</si>
  <si>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</si>
  <si>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</si>
  <si>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</si>
  <si>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</si>
  <si>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</si>
  <si>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</si>
  <si>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</si>
  <si>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</si>
  <si>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</si>
  <si>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</si>
  <si>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</si>
  <si>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</si>
  <si>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</si>
  <si>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</si>
  <si>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</si>
  <si>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</si>
  <si>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</si>
  <si>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</si>
  <si>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</si>
  <si>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</si>
  <si>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</si>
  <si>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</si>
  <si>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</si>
  <si>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</si>
  <si>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</si>
  <si>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</si>
  <si>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</si>
  <si>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</si>
  <si>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</si>
  <si>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</si>
  <si>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</si>
  <si>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</si>
  <si>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</si>
  <si>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</si>
  <si>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</si>
  <si>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</si>
  <si>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</si>
  <si>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</si>
  <si>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</si>
  <si>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</si>
  <si>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</si>
  <si>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</si>
  <si>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</si>
  <si>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</si>
  <si>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</si>
  <si>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</si>
  <si>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</si>
  <si>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</si>
  <si>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</si>
  <si>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</si>
  <si>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</si>
  <si>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</si>
  <si>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</si>
  <si>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</si>
  <si>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</si>
  <si>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</si>
  <si>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</si>
  <si>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</si>
  <si>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</si>
  <si>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</si>
  <si>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</si>
  <si>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</si>
  <si>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</si>
  <si>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</si>
  <si>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</si>
  <si>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</si>
  <si>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</si>
  <si>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</si>
  <si>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</si>
  <si>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</si>
  <si>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</si>
  <si>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</si>
  <si>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</si>
  <si>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</si>
  <si>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</si>
  <si>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</si>
  <si>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</si>
  <si>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</si>
  <si>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</si>
  <si>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</si>
  <si>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</si>
  <si>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</si>
  <si>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</si>
  <si>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</si>
  <si>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</si>
  <si>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</si>
  <si>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</si>
  <si>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</si>
  <si>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</si>
  <si>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</si>
  <si>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</si>
  <si>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</si>
  <si>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</si>
  <si>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</si>
  <si>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</si>
  <si>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</si>
  <si>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</si>
  <si>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</si>
  <si>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</si>
  <si>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</si>
  <si>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</si>
  <si>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</si>
  <si>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</si>
  <si>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</si>
  <si>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</si>
  <si>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</si>
  <si>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</si>
  <si>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</si>
  <si>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</si>
  <si>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</si>
  <si>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</si>
  <si>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</si>
  <si>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</si>
  <si>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</si>
  <si>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</si>
  <si>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</si>
  <si>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</si>
  <si>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</si>
  <si>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</si>
  <si>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</si>
  <si>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</si>
  <si>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</si>
  <si>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</si>
  <si>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</si>
  <si>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</si>
  <si>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</si>
  <si>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</si>
  <si>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</si>
  <si>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</si>
  <si>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</si>
  <si>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</si>
  <si>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</si>
  <si>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</si>
  <si>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</si>
  <si>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</si>
  <si>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</si>
  <si>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</si>
  <si>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</si>
  <si>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</si>
  <si>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</si>
  <si>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</si>
  <si>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</si>
  <si>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</si>
  <si>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</si>
  <si>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</si>
  <si>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</si>
  <si>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</si>
  <si>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</si>
  <si>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</si>
  <si>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</si>
  <si>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</si>
  <si>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</si>
  <si>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</si>
  <si>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</si>
  <si>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</si>
  <si>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</si>
  <si>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</si>
  <si>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</si>
  <si>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</si>
  <si>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</si>
  <si>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</si>
  <si>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</si>
  <si>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</si>
  <si>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</si>
  <si>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</si>
  <si>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</si>
  <si>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</si>
  <si>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</si>
  <si>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</si>
  <si>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</si>
  <si>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</si>
  <si>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</si>
  <si>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</si>
  <si>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</si>
  <si>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</si>
  <si>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</si>
  <si>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</si>
  <si>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</si>
  <si>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</si>
  <si>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</si>
  <si>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</si>
  <si>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</si>
  <si>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</si>
  <si>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</si>
  <si>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</si>
  <si>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</si>
  <si>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</si>
  <si>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</si>
  <si>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</si>
  <si>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</si>
  <si>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</si>
  <si>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</si>
  <si>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</si>
  <si>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</si>
  <si>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</si>
  <si>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</si>
  <si>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</si>
  <si>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</si>
  <si>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</si>
  <si>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</si>
  <si>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</si>
  <si>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</si>
  <si>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</si>
  <si>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</si>
  <si>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</si>
  <si>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</si>
  <si>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</si>
  <si>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</si>
  <si>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</si>
  <si>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</si>
  <si>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</si>
  <si>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</si>
  <si>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</si>
  <si>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</si>
  <si>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</si>
  <si>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</si>
  <si>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</si>
  <si>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</si>
  <si>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</si>
  <si>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</si>
  <si>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</si>
  <si>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</si>
  <si>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</si>
  <si>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</si>
  <si>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</si>
  <si>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</si>
  <si>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</si>
  <si>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</si>
  <si>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</si>
  <si>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</si>
  <si>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</si>
  <si>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</si>
  <si>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</si>
  <si>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</si>
  <si>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</si>
  <si>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</si>
  <si>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</si>
  <si>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</si>
  <si>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</si>
  <si>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</si>
  <si>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</si>
  <si>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</si>
  <si>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</si>
  <si>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</si>
  <si>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</si>
  <si>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</si>
  <si>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</si>
  <si>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</si>
  <si>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</si>
  <si>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</si>
  <si>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</si>
  <si>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</si>
  <si>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</si>
  <si>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</si>
  <si>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</si>
  <si>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</si>
  <si>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</si>
  <si>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</si>
  <si>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</si>
  <si>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</si>
  <si>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</si>
  <si>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</si>
  <si>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</si>
  <si>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</si>
  <si>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</si>
  <si>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</si>
  <si>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</si>
  <si>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</si>
  <si>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</si>
  <si>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</si>
  <si>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</si>
  <si>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</si>
  <si>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</si>
  <si>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</si>
  <si>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</si>
  <si>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</si>
  <si>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</si>
  <si>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</si>
  <si>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</si>
  <si>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</si>
  <si>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</si>
  <si>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</si>
  <si>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</si>
  <si>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</si>
  <si>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</si>
  <si>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</si>
  <si>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</si>
  <si>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</si>
  <si>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</si>
  <si>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</si>
  <si>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</si>
  <si>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</si>
  <si>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</si>
  <si>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</si>
  <si>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</si>
  <si>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</si>
  <si>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</si>
  <si>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</si>
  <si>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</si>
  <si>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</si>
  <si>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</si>
  <si>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</si>
  <si>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</si>
  <si>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</si>
  <si>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</si>
  <si>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</si>
  <si>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</si>
  <si>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</si>
  <si>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</si>
  <si>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</si>
  <si>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</si>
  <si>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</si>
  <si>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</si>
  <si>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</si>
  <si>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</si>
  <si>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</si>
  <si>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</si>
  <si>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</si>
  <si>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</si>
  <si>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</si>
  <si>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</si>
  <si>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</si>
  <si>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</si>
  <si>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</si>
  <si>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</si>
  <si>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</si>
  <si>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</si>
  <si>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</si>
  <si>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</si>
  <si>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</si>
  <si>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</si>
  <si>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</si>
  <si>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</si>
  <si>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</si>
  <si>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</si>
  <si>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</si>
  <si>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</si>
  <si>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</si>
  <si>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</si>
  <si>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</si>
  <si>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</si>
  <si>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</si>
  <si>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</si>
  <si>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</si>
  <si>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</si>
  <si>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</si>
  <si>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</si>
  <si>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</si>
  <si>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</si>
  <si>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</si>
  <si>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</si>
  <si>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</si>
  <si>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</si>
  <si>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</si>
  <si>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</si>
  <si>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</si>
  <si>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</si>
  <si>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</si>
  <si>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</si>
  <si>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</si>
  <si>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</si>
  <si>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</si>
  <si>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</si>
  <si>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</si>
  <si>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</si>
  <si>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</si>
  <si>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</si>
  <si>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</si>
  <si>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</si>
  <si>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</si>
  <si>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</si>
  <si>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</si>
  <si>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</si>
  <si>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</si>
  <si>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</si>
  <si>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</si>
  <si>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</si>
  <si>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</si>
  <si>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</si>
  <si>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</si>
  <si>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</si>
  <si>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</si>
  <si>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</si>
  <si>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</si>
  <si>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</si>
  <si>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</si>
  <si>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</si>
  <si>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</si>
  <si>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</si>
  <si>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</si>
  <si>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</si>
  <si>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</si>
  <si>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</si>
  <si>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</si>
  <si>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</si>
  <si>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</si>
  <si>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</si>
  <si>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</si>
  <si>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</si>
  <si>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</si>
  <si>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</si>
  <si>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</si>
  <si>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</si>
  <si>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</si>
  <si>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</si>
  <si>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</si>
  <si>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</si>
  <si>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</si>
  <si>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</si>
  <si>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</si>
  <si>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</si>
  <si>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</si>
  <si>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</si>
  <si>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</si>
  <si>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</si>
  <si>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</si>
  <si>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</si>
  <si>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</si>
  <si>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</si>
  <si>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</si>
  <si>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</si>
  <si>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</si>
  <si>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</si>
  <si>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</si>
  <si>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</si>
  <si>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</si>
  <si>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</si>
  <si>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</si>
  <si>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</si>
  <si>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</si>
  <si>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</si>
  <si>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</si>
  <si>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</si>
  <si>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</si>
  <si>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</si>
  <si>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</si>
  <si>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</si>
  <si>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</si>
  <si>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</si>
  <si>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</si>
  <si>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</si>
  <si>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</si>
  <si>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</si>
  <si>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</si>
  <si>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</si>
  <si>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</si>
  <si>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</si>
  <si>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</si>
  <si>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</si>
  <si>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</si>
  <si>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</si>
  <si>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</si>
  <si>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</si>
  <si>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</si>
  <si>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</si>
  <si>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</si>
  <si>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</si>
  <si>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</si>
  <si>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</si>
  <si>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</si>
  <si>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</si>
  <si>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</si>
  <si>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</si>
  <si>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</si>
  <si>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</si>
  <si>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</si>
  <si>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</si>
  <si>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</si>
  <si>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</si>
  <si>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</si>
  <si>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</si>
  <si>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</si>
  <si>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</si>
  <si>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</si>
  <si>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</si>
  <si>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</si>
  <si>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</si>
  <si>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</si>
  <si>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</si>
  <si>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</si>
  <si>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</si>
  <si>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</si>
  <si>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</si>
  <si>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</si>
  <si>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</si>
  <si>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</si>
  <si>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</si>
  <si>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</si>
  <si>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</si>
  <si>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</si>
  <si>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</si>
  <si>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</si>
  <si>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</si>
  <si>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</si>
  <si>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</si>
  <si>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</si>
  <si>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</si>
  <si>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</si>
  <si>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</si>
  <si>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</si>
  <si>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</si>
  <si>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</si>
  <si>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</si>
  <si>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</si>
  <si>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</si>
  <si>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</si>
  <si>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</si>
  <si>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</si>
  <si>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</si>
  <si>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</si>
  <si>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</si>
  <si>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</si>
  <si>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</si>
  <si>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</si>
  <si>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</si>
  <si>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</si>
  <si>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</si>
  <si>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</si>
  <si>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</si>
  <si>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</si>
  <si>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</si>
  <si>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</si>
  <si>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</si>
  <si>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</si>
  <si>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</si>
  <si>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</si>
  <si>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</si>
  <si>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</si>
  <si>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</si>
  <si>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</si>
  <si>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</si>
  <si>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</si>
  <si>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</si>
  <si>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</si>
  <si>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</si>
  <si>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</si>
  <si>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</si>
  <si>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</si>
  <si>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</si>
  <si>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</si>
  <si>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</si>
  <si>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</si>
  <si>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</si>
  <si>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</si>
  <si>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</si>
  <si>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</si>
  <si>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</si>
  <si>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</si>
  <si>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</si>
  <si>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</si>
  <si>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</si>
  <si>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</si>
  <si>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</si>
  <si>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</si>
  <si>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</si>
  <si>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</si>
  <si>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</si>
  <si>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</si>
  <si>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</si>
  <si>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</si>
  <si>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</si>
  <si>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</si>
  <si>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</si>
  <si>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</si>
  <si>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</si>
  <si>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</si>
  <si>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</si>
  <si>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</si>
  <si>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</si>
  <si>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</si>
  <si>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</si>
  <si>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</si>
  <si>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</si>
  <si>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</si>
  <si>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</si>
  <si>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</si>
  <si>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</si>
  <si>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</si>
  <si>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</si>
  <si>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</si>
  <si>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</si>
  <si>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</si>
  <si>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</si>
  <si>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</si>
  <si>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</si>
  <si>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</si>
  <si>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</si>
  <si>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</si>
  <si>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</si>
  <si>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</si>
  <si>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</si>
  <si>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</si>
  <si>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</si>
  <si>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</si>
  <si>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</si>
  <si>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</si>
  <si>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</si>
  <si>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</si>
  <si>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</si>
  <si>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</si>
  <si>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</si>
  <si>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</si>
  <si>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</si>
  <si>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</si>
  <si>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</si>
  <si>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</si>
  <si>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</si>
  <si>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</si>
  <si>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</si>
  <si>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</si>
  <si>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</si>
  <si>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</si>
  <si>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</si>
  <si>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</si>
  <si>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</si>
  <si>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</si>
  <si>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</si>
  <si>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</si>
  <si>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</si>
  <si>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</si>
  <si>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</si>
  <si>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</si>
  <si>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</si>
  <si>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</si>
  <si>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</si>
  <si>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</si>
  <si>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</si>
  <si>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</si>
  <si>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</si>
  <si>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</si>
  <si>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</si>
  <si>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</si>
  <si>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</si>
  <si>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</si>
  <si>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</si>
  <si>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</si>
  <si>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</si>
  <si>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</si>
  <si>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</si>
  <si>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</si>
  <si>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</si>
  <si>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</si>
  <si>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</si>
  <si>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</si>
  <si>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</si>
  <si>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</si>
  <si>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</si>
  <si>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</si>
  <si>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</si>
  <si>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</si>
  <si>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</si>
  <si>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</si>
  <si>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</si>
  <si>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</si>
  <si>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</si>
  <si>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</si>
  <si>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</si>
  <si>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</si>
  <si>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</si>
  <si>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</si>
  <si>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</si>
  <si>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</si>
  <si>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</si>
  <si>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</si>
  <si>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</si>
  <si>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</si>
  <si>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</si>
  <si>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</si>
  <si>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</si>
  <si>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</si>
  <si>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</si>
  <si>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</si>
  <si>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</si>
  <si>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</si>
  <si>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</si>
  <si>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</si>
  <si>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</si>
  <si>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</si>
  <si>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</si>
  <si>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</si>
  <si>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</si>
  <si>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</si>
  <si>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</si>
  <si>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</si>
  <si>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</si>
  <si>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</si>
  <si>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</si>
  <si>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</si>
  <si>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</si>
  <si>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</si>
  <si>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</si>
  <si>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</si>
  <si>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</si>
  <si>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</si>
  <si>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</si>
  <si>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</si>
  <si>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</si>
  <si>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</si>
  <si>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</si>
  <si>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</si>
  <si>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</si>
  <si>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</si>
  <si>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</si>
  <si>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</si>
  <si>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</si>
  <si>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</si>
  <si>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</si>
  <si>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</si>
  <si>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</si>
  <si>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</si>
  <si>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</si>
  <si>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</si>
  <si>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</si>
  <si>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</si>
  <si>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</si>
  <si>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</si>
  <si>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</si>
  <si>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</si>
  <si>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</si>
  <si>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</si>
  <si>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</si>
  <si>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</si>
  <si>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</si>
  <si>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</si>
  <si>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</si>
  <si>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</si>
  <si>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</si>
  <si>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</si>
  <si>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</si>
  <si>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</si>
  <si>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</si>
  <si>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</si>
  <si>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</si>
  <si>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</si>
  <si>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</si>
  <si>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</si>
  <si>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</si>
  <si>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</si>
  <si>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</si>
  <si>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</si>
  <si>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</si>
  <si>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</si>
  <si>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</si>
  <si>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</si>
  <si>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</si>
  <si>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</si>
  <si>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</si>
  <si>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</si>
  <si>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</si>
  <si>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</si>
  <si>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</si>
  <si>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</si>
  <si>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</si>
  <si>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</si>
  <si>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</si>
  <si>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</si>
  <si>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</si>
  <si>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</si>
  <si>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</si>
  <si>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</si>
  <si>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</si>
  <si>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</si>
  <si>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</si>
  <si>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</si>
  <si>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</si>
  <si>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</si>
  <si>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</si>
  <si>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</si>
  <si>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</si>
  <si>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</si>
  <si>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</si>
  <si>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</si>
  <si>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</si>
  <si>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</si>
  <si>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</si>
  <si>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</si>
  <si>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</si>
  <si>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</si>
  <si>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</si>
  <si>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</si>
  <si>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</si>
  <si>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</si>
  <si>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</si>
  <si>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</si>
  <si>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</si>
  <si>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</si>
  <si>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</si>
  <si>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</si>
  <si>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</si>
  <si>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</si>
  <si>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</si>
  <si>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</si>
  <si>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</si>
  <si>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</si>
  <si>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</si>
  <si>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</si>
  <si>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</si>
  <si>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</si>
  <si>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</si>
  <si>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</si>
  <si>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</si>
  <si>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</si>
  <si>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</si>
  <si>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</si>
  <si>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</si>
  <si>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</si>
  <si>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</si>
  <si>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</si>
  <si>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</si>
  <si>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</si>
  <si>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</si>
  <si>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</si>
  <si>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</si>
  <si>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</si>
  <si>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</si>
  <si>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</si>
  <si>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</si>
  <si>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</si>
  <si>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</si>
  <si>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</si>
  <si>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</si>
  <si>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</si>
  <si>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</si>
  <si>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</si>
  <si>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</si>
  <si>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</si>
  <si>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</si>
  <si>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</si>
  <si>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</si>
  <si>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</si>
  <si>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</si>
  <si>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</si>
  <si>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</si>
  <si>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</si>
  <si>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</si>
  <si>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</si>
  <si>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</si>
  <si>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</si>
  <si>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</si>
  <si>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</si>
  <si>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</si>
  <si>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</si>
  <si>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</si>
  <si>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</si>
  <si>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</si>
  <si>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</si>
  <si>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</si>
  <si>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</si>
  <si>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</si>
  <si>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</si>
  <si>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</si>
  <si>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</si>
  <si>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</si>
  <si>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</si>
  <si>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</si>
  <si>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</si>
  <si>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</si>
  <si>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</si>
  <si>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</si>
  <si>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</si>
  <si>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</si>
  <si>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</si>
  <si>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</si>
  <si>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</si>
  <si>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</si>
  <si>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</si>
  <si>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</si>
  <si>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</si>
  <si>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</si>
  <si>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</si>
  <si>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</si>
  <si>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</si>
  <si>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</si>
  <si>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</si>
  <si>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</si>
  <si>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</si>
  <si>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</si>
  <si>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</si>
  <si>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</si>
  <si>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</si>
  <si>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</si>
  <si>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</si>
  <si>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</si>
  <si>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</si>
  <si>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</si>
  <si>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</si>
  <si>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</si>
  <si>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</si>
  <si>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</si>
  <si>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</si>
  <si>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</si>
  <si>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</si>
  <si>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</si>
  <si>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</si>
  <si>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</si>
  <si>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</si>
  <si>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</si>
  <si>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</si>
  <si>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</si>
  <si>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</si>
  <si>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</si>
  <si>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</si>
  <si>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</si>
  <si>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</si>
  <si>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</si>
  <si>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</si>
  <si>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</si>
  <si>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</si>
  <si>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</si>
  <si>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</si>
  <si>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</si>
  <si>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</si>
  <si>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</si>
  <si>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</si>
  <si>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</si>
  <si>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</si>
  <si>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</si>
  <si>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</si>
  <si>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</si>
  <si>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</si>
  <si>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</si>
  <si>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</si>
  <si>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</si>
  <si>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</si>
  <si>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</si>
  <si>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</si>
  <si>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</si>
  <si>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</si>
  <si>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</si>
  <si>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</si>
  <si>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</si>
  <si>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</si>
  <si>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</si>
  <si>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</si>
  <si>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</si>
  <si>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</si>
  <si>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</si>
  <si>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</si>
  <si>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</si>
  <si>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</si>
  <si>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</si>
  <si>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</si>
  <si>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</si>
  <si>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</si>
  <si>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</si>
  <si>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</si>
  <si>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</si>
  <si>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</si>
  <si>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</si>
  <si>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</si>
  <si>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</si>
  <si>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</si>
  <si>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</si>
  <si>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</si>
  <si>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</si>
  <si>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</si>
  <si>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</si>
  <si>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</si>
  <si>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</si>
  <si>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</si>
  <si>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</si>
  <si>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</si>
  <si>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</si>
  <si>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</si>
  <si>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</si>
  <si>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</si>
  <si>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</si>
  <si>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</si>
  <si>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</si>
  <si>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</si>
  <si>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</si>
  <si>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</si>
  <si>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</si>
  <si>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</si>
  <si>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</si>
  <si>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</si>
  <si>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</si>
  <si>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</si>
  <si>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</si>
  <si>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</si>
  <si>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</si>
  <si>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</si>
  <si>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</si>
  <si>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</si>
  <si>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</si>
  <si>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</si>
  <si>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</si>
  <si>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</si>
  <si>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</si>
  <si>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</si>
  <si>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</si>
  <si>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</si>
  <si>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</si>
  <si>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</si>
  <si>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</si>
  <si>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</si>
  <si>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</si>
  <si>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</si>
  <si>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</si>
  <si>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</si>
  <si>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</si>
  <si>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</si>
  <si>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</si>
  <si>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</si>
  <si>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</si>
  <si>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</si>
  <si>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</si>
  <si>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</si>
  <si>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</si>
  <si>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</si>
  <si>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</si>
  <si>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</si>
  <si>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</si>
  <si>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</si>
  <si>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</si>
  <si>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</si>
  <si>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</si>
  <si>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</si>
  <si>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</si>
  <si>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</si>
  <si>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</si>
  <si>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</si>
  <si>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</si>
  <si>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</si>
  <si>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</si>
  <si>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</si>
  <si>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</si>
  <si>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</si>
  <si>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</si>
  <si>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</si>
  <si>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</si>
  <si>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</si>
  <si>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</si>
  <si>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</si>
  <si>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</si>
  <si>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</si>
  <si>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</si>
  <si>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</si>
  <si>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</si>
  <si>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</si>
  <si>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</si>
  <si>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</si>
  <si>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</si>
  <si>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</si>
  <si>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</si>
  <si>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</si>
  <si>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</si>
  <si>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</si>
  <si>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</si>
  <si>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</si>
  <si>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</si>
  <si>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</si>
  <si>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</si>
  <si>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</si>
  <si>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</si>
  <si>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</si>
  <si>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</si>
  <si>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</si>
  <si>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</si>
  <si>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</si>
  <si>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</si>
  <si>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</si>
  <si>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</si>
  <si>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</si>
  <si>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</si>
  <si>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</si>
  <si>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</si>
  <si>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</si>
  <si>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</si>
  <si>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</si>
  <si>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</si>
  <si>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</si>
  <si>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</si>
  <si>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</si>
  <si>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</si>
  <si>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</si>
  <si>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</si>
  <si>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</si>
  <si>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</si>
  <si>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</si>
  <si>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</si>
  <si>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</si>
  <si>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</si>
  <si>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</si>
  <si>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</si>
  <si>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</si>
  <si>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</si>
  <si>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</si>
  <si>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</si>
  <si>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</si>
  <si>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</si>
  <si>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</si>
  <si>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</si>
  <si>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</si>
  <si>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</si>
  <si>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</si>
  <si>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</si>
  <si>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</si>
  <si>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</si>
  <si>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</si>
  <si>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</si>
  <si>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</si>
  <si>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</si>
  <si>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</si>
  <si>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</si>
  <si>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</si>
  <si>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</si>
  <si>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</si>
  <si>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</si>
  <si>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</si>
  <si>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</si>
  <si>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</si>
  <si>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</si>
  <si>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</si>
  <si>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</si>
  <si>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</si>
  <si>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</si>
  <si>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</si>
  <si>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</si>
  <si>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</si>
  <si>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</si>
  <si>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</si>
  <si>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</si>
  <si>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</si>
  <si>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</si>
  <si>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</si>
  <si>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</si>
  <si>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</si>
  <si>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</si>
  <si>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</si>
  <si>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</si>
  <si>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</si>
  <si>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</si>
  <si>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</si>
  <si>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</si>
  <si>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</si>
  <si>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</si>
  <si>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</si>
  <si>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</si>
  <si>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</si>
  <si>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</si>
  <si>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</si>
  <si>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</si>
  <si>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</si>
  <si>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</si>
  <si>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</si>
  <si>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</si>
  <si>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</si>
  <si>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</si>
  <si>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</si>
  <si>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</si>
  <si>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</si>
  <si>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</si>
  <si>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</si>
  <si>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</si>
  <si>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</si>
  <si>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</si>
  <si>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</si>
  <si>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</si>
  <si>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</si>
  <si>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</si>
  <si>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</si>
  <si>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</si>
  <si>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</si>
  <si>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</si>
  <si>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</si>
  <si>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</si>
  <si>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</si>
  <si>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</si>
  <si>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</si>
  <si>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</si>
  <si>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</si>
  <si>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</si>
  <si>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</si>
  <si>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</si>
  <si>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</si>
  <si>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</si>
  <si>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</si>
  <si>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</si>
  <si>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</si>
  <si>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</si>
  <si>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</si>
  <si>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</si>
  <si>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</si>
  <si>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</si>
  <si>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</si>
  <si>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</si>
  <si>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</si>
  <si>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</si>
  <si>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</si>
  <si>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</si>
  <si>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</si>
  <si>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</si>
  <si>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</si>
  <si>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</si>
  <si>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</si>
  <si>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</si>
  <si>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</si>
  <si>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</si>
  <si>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</si>
  <si>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</si>
  <si>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</si>
  <si>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</si>
  <si>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</si>
  <si>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</si>
  <si>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</si>
  <si>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</si>
  <si>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</si>
  <si>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</si>
  <si>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</si>
  <si>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</si>
  <si>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</si>
  <si>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</si>
  <si>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</si>
  <si>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</si>
  <si>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</si>
  <si>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</si>
  <si>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</si>
  <si>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</si>
  <si>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</si>
  <si>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</si>
  <si>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</si>
  <si>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</si>
  <si>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</si>
  <si>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</si>
  <si>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</si>
  <si>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</si>
  <si>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</si>
  <si>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</si>
  <si>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</si>
  <si>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</si>
  <si>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</si>
  <si>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</si>
  <si>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</si>
  <si>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</si>
  <si>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</si>
  <si>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</si>
  <si>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</si>
  <si>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</si>
  <si>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</si>
  <si>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</si>
  <si>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</si>
  <si>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</si>
  <si>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</si>
  <si>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</si>
  <si>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</si>
  <si>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</si>
  <si>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</si>
  <si>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</si>
  <si>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</si>
  <si>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</si>
  <si>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</si>
  <si>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</si>
  <si>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</si>
  <si>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</si>
  <si>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</si>
  <si>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</si>
  <si>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</si>
  <si>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</si>
  <si>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</si>
  <si>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</si>
  <si>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</si>
  <si>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</si>
  <si>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</si>
  <si>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</si>
  <si>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</si>
  <si>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</si>
  <si>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</si>
  <si>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</si>
  <si>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</si>
  <si>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</si>
  <si>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</si>
  <si>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</si>
  <si>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</si>
  <si>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</si>
  <si>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</si>
  <si>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</si>
  <si>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</si>
  <si>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</si>
  <si>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</si>
  <si>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</si>
  <si>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</si>
  <si>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</si>
  <si>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</si>
  <si>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</si>
  <si>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</si>
  <si>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</si>
  <si>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</si>
  <si>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</si>
  <si>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</si>
  <si>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</si>
  <si>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</si>
  <si>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</si>
  <si>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</si>
  <si>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</si>
  <si>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</si>
  <si>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</si>
  <si>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</si>
  <si>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</si>
  <si>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</si>
  <si>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</si>
  <si>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</si>
  <si>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</si>
  <si>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</si>
  <si>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</si>
  <si>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</si>
  <si>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</si>
  <si>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</si>
  <si>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</si>
  <si>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</si>
  <si>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</si>
  <si>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</si>
  <si>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</si>
  <si>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</si>
  <si>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</si>
  <si>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</si>
  <si>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</si>
  <si>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</si>
  <si>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</si>
  <si>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</si>
  <si>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</si>
  <si>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</si>
  <si>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</si>
  <si>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</si>
  <si>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</si>
  <si>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</si>
  <si>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</si>
  <si>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</si>
  <si>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</si>
  <si>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</si>
  <si>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</si>
  <si>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</si>
  <si>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</si>
  <si>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</si>
  <si>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</si>
  <si>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</si>
  <si>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</si>
  <si>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</si>
  <si>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</si>
  <si>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</si>
  <si>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</si>
  <si>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</si>
  <si>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</si>
  <si>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</si>
  <si>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</si>
  <si>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</si>
  <si>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</si>
  <si>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</si>
  <si>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</si>
  <si>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</si>
  <si>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</si>
  <si>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</si>
  <si>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</si>
  <si>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</si>
  <si>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</si>
  <si>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</si>
  <si>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</si>
  <si>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</si>
  <si>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</si>
  <si>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</si>
  <si>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</si>
  <si>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</si>
  <si>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</si>
  <si>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</si>
  <si>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</si>
  <si>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</si>
  <si>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</si>
  <si>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</si>
  <si>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</si>
  <si>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</si>
  <si>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</si>
  <si>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</si>
  <si>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</si>
  <si>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</si>
  <si>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</si>
  <si>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</si>
  <si>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</si>
  <si>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</si>
  <si>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</si>
  <si>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</si>
  <si>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</si>
  <si>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</si>
  <si>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</si>
  <si>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</si>
  <si>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</si>
  <si>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</si>
  <si>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</si>
  <si>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</si>
  <si>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</si>
  <si>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</si>
  <si>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</si>
  <si>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</si>
  <si>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</si>
  <si>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</si>
  <si>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</si>
  <si>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</si>
  <si>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</si>
  <si>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</si>
  <si>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</si>
  <si>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</si>
  <si>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</si>
  <si>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</si>
  <si>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</si>
  <si>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</si>
  <si>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</si>
  <si>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</si>
  <si>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</si>
  <si>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</si>
  <si>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</si>
  <si>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</si>
  <si>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</si>
  <si>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</si>
  <si>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</si>
  <si>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</si>
  <si>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</si>
  <si>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</si>
  <si>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</si>
  <si>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</si>
  <si>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</si>
  <si>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</si>
  <si>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</si>
  <si>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</si>
  <si>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</si>
  <si>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</si>
  <si>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</si>
  <si>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</si>
  <si>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</si>
  <si>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</si>
  <si>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</si>
  <si>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</si>
  <si>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</si>
  <si>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</si>
  <si>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</si>
  <si>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</si>
  <si>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</si>
  <si>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</si>
  <si>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</si>
  <si>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</si>
  <si>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</si>
  <si>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</si>
  <si>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</si>
  <si>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</si>
  <si>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</si>
  <si>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</si>
  <si>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</si>
  <si>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</si>
  <si>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</si>
  <si>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</si>
  <si>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</si>
  <si>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</si>
  <si>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</si>
  <si>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</si>
  <si>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</si>
  <si>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</si>
  <si>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</si>
  <si>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</si>
  <si>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</si>
  <si>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</si>
  <si>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</si>
  <si>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</si>
  <si>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</si>
  <si>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</si>
  <si>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</si>
  <si>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</si>
  <si>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</si>
  <si>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</si>
  <si>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</si>
  <si>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</si>
  <si>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</si>
  <si>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</si>
  <si>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</si>
  <si>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</si>
  <si>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</si>
  <si>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</si>
  <si>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</si>
  <si>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</si>
  <si>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</si>
  <si>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</si>
  <si>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</si>
  <si>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</si>
  <si>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</si>
  <si>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</si>
  <si>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</si>
  <si>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</si>
  <si>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</si>
  <si>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</si>
  <si>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</si>
  <si>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</si>
  <si>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</si>
  <si>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</si>
  <si>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</si>
  <si>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</si>
  <si>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</si>
  <si>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</si>
  <si>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</si>
  <si>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</si>
  <si>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</si>
  <si>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</si>
  <si>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</si>
  <si>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</si>
  <si>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</si>
  <si>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</si>
  <si>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</si>
  <si>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</si>
  <si>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</si>
  <si>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</si>
  <si>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</si>
  <si>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</si>
  <si>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</si>
  <si>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</si>
  <si>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</si>
  <si>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</si>
  <si>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</si>
  <si>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</si>
  <si>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</si>
  <si>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</si>
  <si>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</si>
  <si>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</si>
  <si>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</si>
  <si>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</si>
  <si>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</si>
  <si>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</si>
  <si>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</si>
  <si>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</si>
  <si>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</si>
  <si>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</si>
  <si>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</si>
  <si>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</si>
  <si>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</si>
  <si>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</si>
  <si>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</si>
  <si>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</si>
  <si>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</si>
  <si>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</si>
  <si>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</si>
  <si>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</si>
  <si>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</si>
  <si>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</si>
  <si>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</si>
  <si>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</si>
  <si>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</si>
  <si>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</si>
  <si>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</si>
  <si>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</si>
  <si>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</si>
  <si>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</si>
  <si>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</si>
  <si>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</si>
  <si>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</si>
  <si>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</si>
  <si>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</si>
  <si>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</si>
  <si>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</si>
  <si>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</si>
  <si>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</si>
  <si>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</si>
  <si>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</si>
  <si>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</si>
  <si>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</si>
  <si>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</si>
  <si>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</si>
  <si>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</si>
  <si>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</si>
  <si>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</si>
  <si>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</si>
  <si>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</si>
  <si>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</si>
  <si>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</si>
  <si>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</si>
  <si>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</si>
  <si>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</si>
  <si>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</si>
  <si>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</si>
  <si>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</si>
  <si>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</si>
  <si>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</si>
  <si>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</si>
  <si>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</si>
  <si>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</si>
  <si>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</si>
  <si>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</si>
  <si>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</si>
  <si>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</si>
  <si>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</si>
  <si>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</si>
  <si>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</si>
  <si>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</si>
  <si>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</si>
  <si>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</si>
  <si>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</si>
  <si>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</si>
  <si>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</si>
  <si>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</si>
  <si>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</si>
  <si>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</si>
  <si>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</si>
  <si>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</si>
  <si>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</si>
  <si>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</si>
  <si>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</si>
  <si>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</si>
  <si>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</si>
  <si>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</si>
  <si>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</si>
  <si>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</si>
  <si>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</si>
  <si>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</si>
  <si>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</si>
  <si>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</si>
  <si>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</si>
  <si>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</si>
  <si>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</si>
  <si>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</si>
  <si>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</si>
  <si>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</si>
  <si>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</si>
  <si>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</si>
  <si>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</si>
  <si>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</si>
  <si>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</si>
  <si>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</si>
  <si>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</si>
  <si>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</si>
  <si>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</si>
  <si>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</si>
  <si>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</si>
  <si>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</si>
  <si>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</si>
  <si>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</si>
  <si>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</si>
  <si>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</si>
  <si>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</si>
  <si>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</si>
  <si>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</si>
  <si>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</si>
  <si>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</si>
  <si>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</si>
  <si>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</si>
  <si>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</si>
  <si>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</si>
  <si>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</si>
  <si>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</si>
  <si>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</si>
  <si>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</si>
  <si>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</si>
  <si>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</si>
  <si>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</si>
  <si>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</si>
  <si>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</si>
  <si>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</si>
  <si>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</si>
  <si>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</si>
  <si>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</si>
  <si>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</si>
  <si>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</si>
  <si>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</si>
  <si>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</si>
  <si>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</si>
  <si>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</si>
  <si>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</si>
  <si>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</si>
  <si>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</si>
  <si>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</si>
  <si>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</si>
  <si>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</si>
  <si>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</si>
  <si>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</si>
  <si>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</si>
  <si>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</si>
  <si>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</si>
  <si>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</si>
  <si>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</si>
  <si>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</si>
  <si>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</si>
  <si>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</si>
  <si>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</si>
  <si>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</si>
  <si>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</si>
  <si>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</si>
  <si>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</si>
  <si>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</si>
  <si>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</si>
  <si>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</si>
  <si>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</si>
  <si>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</si>
  <si>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</si>
  <si>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</si>
  <si>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</si>
  <si>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</si>
  <si>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</si>
  <si>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</si>
  <si>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</si>
  <si>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</si>
  <si>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</si>
  <si>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</si>
  <si>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</si>
  <si>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</si>
  <si>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</si>
  <si>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</si>
  <si>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</si>
  <si>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</si>
  <si>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</si>
  <si>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</si>
  <si>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</si>
  <si>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</si>
  <si>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</si>
  <si>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</si>
  <si>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</si>
  <si>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</si>
  <si>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</si>
  <si>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</si>
  <si>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</si>
  <si>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</si>
  <si>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</si>
  <si>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</si>
  <si>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</si>
  <si>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</si>
  <si>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</si>
  <si>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</si>
  <si>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</si>
  <si>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</si>
  <si>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</si>
  <si>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</si>
  <si>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</si>
  <si>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</si>
  <si>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</si>
  <si>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</si>
  <si>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</si>
  <si>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</si>
  <si>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</si>
  <si>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</si>
  <si>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</si>
  <si>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</si>
  <si>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</si>
  <si>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</si>
  <si>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</si>
  <si>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</si>
  <si>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</si>
  <si>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</si>
  <si>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</si>
  <si>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</si>
  <si>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</si>
  <si>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</si>
  <si>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</si>
  <si>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</si>
  <si>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</si>
  <si>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</si>
  <si>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</si>
  <si>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</si>
  <si>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</si>
  <si>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</si>
  <si>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</si>
  <si>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</si>
  <si>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</si>
  <si>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</si>
  <si>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</si>
  <si>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</si>
  <si>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</si>
  <si>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</si>
  <si>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</si>
  <si>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</si>
  <si>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</si>
  <si>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</si>
  <si>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</si>
  <si>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</si>
  <si>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</si>
  <si>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</si>
  <si>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</si>
  <si>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</si>
  <si>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</si>
  <si>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</si>
  <si>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</si>
  <si>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</si>
  <si>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</si>
  <si>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</si>
  <si>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</si>
  <si>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</si>
  <si>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</si>
  <si>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</si>
  <si>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</si>
  <si>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</si>
  <si>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</si>
  <si>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</si>
  <si>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</si>
  <si>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</si>
  <si>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</si>
  <si>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</si>
  <si>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</si>
  <si>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</si>
  <si>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</si>
  <si>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</si>
  <si>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</si>
  <si>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</si>
  <si>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</si>
  <si>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</si>
  <si>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</si>
  <si>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</si>
  <si>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</si>
  <si>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</si>
  <si>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</si>
  <si>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</si>
  <si>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</si>
  <si>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</si>
  <si>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</si>
  <si>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</si>
  <si>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</si>
  <si>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</si>
  <si>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</si>
  <si>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</si>
  <si>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</si>
  <si>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</si>
  <si>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</si>
  <si>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</si>
  <si>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</si>
  <si>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</si>
  <si>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</si>
  <si>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</si>
  <si>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</si>
  <si>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</si>
  <si>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</si>
  <si>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</si>
  <si>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</si>
  <si>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</si>
  <si>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</si>
  <si>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</si>
  <si>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</si>
  <si>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</si>
  <si>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</si>
  <si>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</si>
  <si>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</si>
  <si>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</si>
  <si>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</si>
  <si>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</si>
  <si>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</si>
  <si>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</si>
  <si>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</si>
  <si>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</si>
  <si>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</si>
  <si>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</si>
  <si>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</si>
  <si>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</si>
  <si>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</si>
  <si>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</si>
  <si>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</si>
  <si>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</si>
  <si>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</si>
  <si>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</si>
  <si>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</si>
  <si>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</si>
  <si>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</si>
  <si>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</si>
  <si>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</si>
  <si>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</si>
  <si>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</si>
  <si>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</si>
  <si>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</si>
  <si>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</si>
  <si>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</si>
  <si>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</si>
  <si>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</si>
  <si>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</si>
  <si>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</si>
  <si>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</si>
  <si>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</si>
  <si>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</si>
  <si>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</si>
  <si>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</si>
  <si>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</si>
  <si>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</si>
  <si>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</si>
  <si>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</si>
  <si>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</si>
  <si>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</si>
  <si>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</si>
  <si>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</si>
  <si>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</si>
  <si>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</si>
  <si>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</si>
  <si>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</si>
  <si>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</si>
  <si>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</si>
  <si>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</si>
  <si>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</si>
  <si>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</si>
  <si>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</si>
  <si>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</si>
  <si>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</si>
  <si>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</si>
  <si>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</si>
  <si>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</si>
  <si>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</si>
  <si>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</si>
  <si>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</si>
  <si>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</si>
  <si>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</si>
  <si>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</si>
  <si>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</si>
  <si>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</si>
  <si>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</si>
  <si>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</si>
  <si>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</si>
  <si>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</si>
  <si>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</si>
  <si>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</si>
  <si>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</si>
  <si>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</si>
  <si>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</si>
  <si>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</si>
  <si>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</si>
  <si>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</si>
  <si>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</si>
  <si>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</si>
  <si>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</si>
  <si>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</si>
  <si>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</si>
  <si>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</si>
  <si>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</si>
  <si>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</si>
  <si>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</si>
  <si>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</si>
  <si>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</si>
  <si>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</si>
  <si>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</si>
  <si>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</si>
  <si>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</si>
  <si>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</si>
  <si>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</si>
  <si>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</si>
  <si>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</si>
  <si>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</si>
  <si>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</si>
  <si>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</si>
  <si>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</si>
  <si>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</si>
  <si>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</si>
  <si>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</si>
  <si>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</si>
  <si>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</si>
  <si>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</si>
  <si>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</si>
  <si>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</si>
  <si>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</si>
  <si>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</si>
  <si>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</si>
  <si>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</si>
  <si>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</si>
  <si>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</si>
  <si>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</si>
  <si>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</si>
  <si>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</si>
  <si>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</si>
  <si>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</si>
  <si>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</si>
  <si>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</si>
  <si>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</si>
  <si>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</si>
  <si>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</si>
  <si>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</si>
  <si>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</si>
  <si>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</si>
  <si>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</si>
  <si>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</si>
  <si>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</si>
  <si>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</si>
  <si>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</si>
  <si>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</si>
  <si>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</si>
  <si>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</si>
  <si>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</si>
  <si>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</si>
  <si>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</si>
  <si>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</si>
  <si>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</si>
  <si>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</si>
  <si>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</si>
  <si>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</si>
  <si>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</si>
  <si>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</si>
  <si>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</si>
  <si>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</si>
  <si>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</si>
  <si>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</si>
  <si>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</si>
  <si>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</si>
  <si>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</si>
  <si>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</si>
  <si>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</si>
  <si>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</si>
  <si>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</si>
  <si>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</si>
  <si>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</si>
  <si>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</si>
  <si>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</si>
  <si>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</si>
  <si>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</si>
  <si>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</si>
  <si>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</si>
  <si>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</si>
  <si>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</si>
  <si>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</si>
  <si>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</si>
  <si>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</si>
  <si>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</si>
  <si>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</si>
  <si>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</si>
  <si>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</si>
  <si>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</si>
  <si>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</si>
  <si>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</si>
  <si>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</si>
  <si>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</si>
  <si>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</si>
  <si>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</si>
  <si>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</si>
  <si>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</si>
  <si>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</si>
  <si>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</si>
  <si>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</si>
  <si>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</si>
  <si>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</si>
  <si>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</si>
  <si>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</si>
  <si>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</si>
  <si>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</si>
  <si>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</si>
  <si>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</si>
  <si>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</si>
  <si>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</si>
  <si>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</si>
  <si>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</si>
  <si>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</si>
  <si>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</si>
  <si>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</si>
  <si>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</si>
  <si>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</si>
  <si>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</si>
  <si>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</si>
  <si>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</si>
  <si>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</si>
  <si>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</si>
  <si>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</si>
  <si>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</si>
  <si>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</si>
  <si>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</si>
  <si>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</si>
  <si>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</si>
  <si>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</si>
  <si>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</si>
  <si>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</si>
  <si>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</si>
  <si>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</si>
  <si>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</si>
  <si>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</si>
  <si>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</si>
  <si>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</si>
  <si>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</si>
  <si>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</si>
  <si>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</si>
  <si>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</si>
  <si>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</si>
  <si>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</si>
  <si>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</si>
  <si>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</si>
  <si>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</si>
  <si>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</si>
  <si>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</si>
  <si>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</si>
  <si>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</si>
  <si>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</si>
  <si>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</si>
  <si>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</si>
  <si>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</si>
  <si>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</si>
  <si>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</si>
  <si>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</si>
  <si>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</si>
  <si>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</si>
  <si>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</si>
  <si>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</si>
  <si>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</si>
  <si>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</si>
  <si>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</si>
  <si>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</si>
  <si>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</si>
  <si>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</si>
  <si>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</si>
  <si>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</si>
  <si>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</si>
  <si>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</si>
  <si>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</si>
  <si>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</si>
  <si>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</si>
  <si>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</si>
  <si>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</si>
  <si>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</si>
  <si>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</si>
  <si>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</si>
  <si>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</si>
  <si>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</si>
  <si>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</si>
  <si>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</si>
  <si>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</si>
  <si>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</si>
  <si>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</si>
  <si>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</si>
  <si>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</si>
  <si>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</si>
  <si>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</si>
  <si>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</si>
  <si>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</si>
  <si>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</si>
  <si>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</si>
  <si>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</si>
  <si>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</si>
  <si>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</si>
  <si>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</si>
  <si>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</si>
  <si>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</si>
  <si>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</si>
  <si>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</si>
  <si>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</si>
  <si>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</si>
  <si>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</si>
  <si>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</si>
  <si>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</si>
  <si>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</si>
  <si>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</si>
  <si>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</si>
  <si>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</si>
  <si>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</si>
  <si>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</si>
  <si>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</si>
  <si>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</si>
  <si>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</si>
  <si>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</si>
  <si>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</si>
  <si>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</si>
  <si>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</si>
  <si>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</si>
  <si>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</si>
  <si>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</si>
  <si>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</si>
  <si>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</si>
  <si>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</si>
  <si>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</si>
  <si>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</si>
  <si>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</si>
  <si>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</si>
  <si>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</si>
  <si>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</si>
  <si>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</si>
  <si>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</si>
  <si>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</si>
  <si>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</si>
  <si>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</si>
  <si>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</si>
  <si>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</si>
  <si>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</si>
  <si>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</si>
  <si>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</si>
  <si>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</si>
  <si>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</si>
  <si>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</si>
  <si>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</si>
  <si>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</si>
  <si>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</si>
  <si>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</si>
  <si>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</si>
  <si>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</si>
  <si>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</si>
  <si>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</si>
  <si>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</si>
  <si>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</si>
  <si>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</si>
  <si>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</si>
  <si>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</si>
  <si>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</si>
  <si>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</si>
  <si>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</si>
  <si>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</si>
  <si>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</si>
  <si>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</si>
  <si>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</si>
  <si>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</si>
  <si>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</si>
  <si>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</si>
  <si>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</si>
  <si>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</si>
  <si>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</si>
  <si>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</si>
  <si>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</si>
  <si>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</si>
  <si>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</si>
  <si>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</si>
  <si>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</si>
  <si>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</si>
  <si>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</si>
  <si>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</si>
  <si>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</si>
  <si>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</si>
  <si>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</si>
  <si>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</si>
  <si>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</si>
  <si>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</si>
  <si>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</si>
  <si>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</si>
  <si>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</si>
  <si>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</si>
  <si>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</si>
  <si>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</si>
  <si>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</si>
  <si>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</si>
  <si>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</si>
  <si>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</si>
  <si>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</si>
  <si>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</si>
  <si>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</si>
  <si>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</si>
  <si>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</si>
  <si>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</si>
  <si>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</si>
  <si>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</si>
  <si>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</si>
  <si>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</si>
  <si>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</si>
  <si>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</si>
  <si>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</si>
  <si>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</si>
  <si>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</si>
  <si>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</si>
  <si>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</si>
  <si>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</si>
  <si>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</si>
  <si>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</si>
  <si>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</si>
  <si>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</si>
  <si>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</si>
  <si>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</si>
  <si>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</si>
  <si>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</si>
  <si>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</si>
  <si>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</si>
  <si>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</si>
  <si>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</si>
  <si>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</si>
  <si>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</si>
  <si>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</si>
  <si>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</si>
  <si>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</si>
  <si>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</si>
  <si>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</si>
  <si>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</si>
  <si>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</si>
  <si>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</si>
  <si>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</si>
  <si>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</si>
  <si>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</si>
  <si>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</si>
  <si>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</si>
  <si>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</si>
  <si>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</si>
  <si>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</si>
  <si>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</si>
  <si>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</si>
  <si>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</si>
  <si>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</si>
  <si>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</si>
  <si>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</si>
  <si>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</si>
  <si>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</si>
  <si>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</si>
  <si>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</si>
  <si>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</si>
  <si>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</si>
  <si>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</si>
  <si>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</si>
  <si>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</si>
  <si>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</si>
  <si>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</si>
  <si>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</si>
  <si>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</si>
  <si>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</si>
  <si>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</si>
  <si>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</si>
  <si>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</si>
  <si>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</si>
  <si>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</si>
  <si>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</si>
  <si>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</si>
  <si>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</si>
  <si>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</si>
  <si>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</si>
  <si>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</si>
  <si>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</si>
  <si>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</si>
  <si>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</si>
  <si>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</si>
  <si>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</si>
  <si>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</si>
  <si>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</si>
  <si>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</si>
  <si>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</si>
  <si>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</si>
  <si>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</si>
  <si>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</si>
  <si>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</si>
  <si>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</si>
  <si>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</si>
  <si>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</si>
  <si>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</si>
  <si>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</si>
  <si>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</si>
  <si>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</si>
  <si>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</si>
  <si>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</si>
  <si>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</si>
  <si>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</si>
  <si>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</si>
  <si>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</si>
  <si>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</si>
  <si>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</si>
  <si>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</si>
  <si>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</si>
  <si>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</si>
  <si>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</si>
  <si>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</si>
  <si>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</si>
  <si>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</si>
  <si>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</si>
  <si>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</si>
  <si>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</si>
  <si>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</si>
  <si>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</si>
  <si>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</si>
  <si>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</si>
  <si>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</si>
  <si>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</si>
  <si>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</si>
  <si>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</si>
  <si>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</si>
  <si>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</si>
  <si>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</si>
  <si>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</si>
  <si>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</si>
  <si>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</si>
  <si>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</si>
  <si>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</si>
  <si>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</si>
  <si>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</si>
  <si>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</si>
  <si>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</si>
  <si>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</si>
  <si>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</si>
  <si>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</si>
  <si>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</si>
  <si>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</si>
  <si>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</si>
  <si>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</si>
  <si>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</si>
  <si>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</si>
  <si>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</si>
  <si>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</si>
  <si>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</si>
  <si>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</si>
  <si>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</si>
  <si>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</si>
  <si>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</si>
  <si>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</si>
  <si>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</si>
  <si>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</si>
  <si>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</si>
  <si>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</si>
  <si>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</si>
  <si>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</si>
  <si>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</si>
  <si>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</si>
  <si>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</si>
  <si>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</si>
  <si>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</si>
  <si>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</si>
  <si>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</si>
  <si>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</si>
  <si>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</si>
  <si>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</si>
  <si>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</si>
  <si>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</si>
  <si>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</si>
  <si>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</si>
  <si>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</si>
  <si>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</si>
  <si>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</si>
  <si>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</si>
  <si>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</si>
  <si>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</si>
  <si>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</si>
  <si>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</si>
  <si>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</si>
  <si>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</si>
  <si>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</si>
  <si>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</si>
  <si>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</si>
  <si>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</si>
  <si>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</si>
  <si>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</si>
  <si>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</si>
  <si>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</si>
  <si>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</si>
  <si>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</si>
  <si>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</si>
  <si>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</si>
  <si>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</si>
  <si>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</si>
  <si>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</si>
  <si>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</si>
  <si>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</si>
  <si>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</si>
  <si>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</si>
  <si>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</si>
  <si>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</si>
  <si>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</si>
  <si>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</si>
  <si>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</si>
  <si>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</si>
  <si>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</si>
  <si>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</si>
  <si>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</si>
  <si>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</si>
  <si>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</si>
  <si>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</si>
  <si>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</si>
  <si>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</si>
  <si>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</si>
  <si>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</si>
  <si>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</si>
  <si>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</si>
  <si>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</si>
  <si>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</si>
  <si>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</si>
  <si>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</si>
  <si>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</si>
  <si>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</si>
  <si>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</si>
  <si>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</si>
  <si>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</si>
  <si>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</si>
  <si>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</si>
  <si>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</si>
  <si>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</si>
  <si>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</si>
  <si>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</si>
  <si>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</si>
  <si>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</si>
  <si>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</si>
  <si>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</si>
  <si>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</si>
  <si>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</si>
  <si>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</si>
  <si>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</si>
  <si>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</si>
  <si>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</si>
  <si>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</si>
  <si>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</si>
  <si>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</si>
  <si>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</si>
  <si>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</si>
  <si>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</si>
  <si>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</si>
  <si>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</si>
  <si>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</si>
  <si>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</si>
  <si>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</si>
  <si>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</si>
  <si>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</si>
  <si>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</si>
  <si>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</si>
  <si>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</si>
  <si>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</si>
  <si>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</si>
  <si>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</si>
  <si>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</si>
  <si>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</si>
  <si>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</si>
  <si>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</si>
  <si>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</si>
  <si>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</si>
  <si>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</si>
  <si>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</si>
  <si>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</si>
  <si>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</si>
  <si>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</si>
  <si>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</si>
  <si>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</si>
  <si>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</si>
  <si>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</si>
  <si>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</si>
  <si>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</si>
  <si>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</si>
  <si>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</si>
  <si>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</si>
  <si>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</si>
  <si>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</si>
  <si>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</si>
  <si>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</si>
  <si>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</si>
  <si>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</si>
  <si>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</si>
  <si>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</si>
  <si>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</si>
  <si>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</si>
  <si>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</si>
  <si>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</si>
  <si>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</si>
  <si>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</si>
  <si>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</si>
  <si>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</si>
  <si>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</si>
  <si>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</si>
  <si>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</si>
  <si>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</si>
  <si>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</si>
  <si>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</si>
  <si>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</si>
  <si>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</si>
  <si>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</si>
  <si>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</si>
  <si>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</si>
  <si>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</si>
  <si>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</si>
  <si>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</si>
  <si>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</si>
  <si>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</si>
  <si>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</si>
  <si>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</si>
  <si>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</si>
  <si>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</si>
  <si>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</si>
  <si>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</si>
  <si>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</si>
  <si>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</si>
  <si>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</si>
  <si>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</si>
  <si>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</si>
  <si>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</si>
  <si>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</si>
  <si>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</si>
  <si>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</si>
  <si>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</si>
  <si>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</si>
  <si>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</si>
  <si>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</si>
  <si>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</si>
  <si>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</si>
  <si>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</si>
  <si>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</si>
  <si>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</si>
  <si>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</si>
  <si>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</si>
  <si>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</si>
  <si>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</si>
  <si>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</si>
  <si>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</si>
  <si>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</si>
  <si>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</si>
  <si>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</si>
  <si>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</si>
  <si>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</si>
  <si>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</si>
  <si>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</si>
  <si>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</si>
  <si>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</si>
  <si>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</si>
  <si>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</si>
  <si>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</si>
  <si>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</si>
  <si>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</si>
  <si>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</si>
  <si>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</si>
  <si>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</si>
  <si>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</si>
  <si>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</si>
  <si>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</si>
  <si>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</si>
  <si>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</si>
  <si>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</si>
  <si>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</si>
  <si>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</si>
  <si>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</si>
  <si>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</si>
  <si>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</si>
  <si>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</si>
  <si>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</si>
  <si>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</si>
  <si>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</si>
  <si>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</si>
  <si>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</si>
  <si>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</si>
  <si>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</si>
  <si>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</si>
  <si>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</si>
  <si>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</si>
  <si>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</si>
  <si>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</si>
  <si>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</si>
  <si>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</si>
  <si>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</si>
  <si>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</si>
  <si>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</si>
  <si>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</si>
  <si>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</si>
  <si>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</si>
  <si>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</si>
  <si>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</si>
  <si>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</si>
  <si>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</si>
  <si>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</si>
  <si>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</si>
  <si>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</si>
  <si>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</si>
  <si>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</si>
  <si>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</si>
  <si>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</si>
  <si>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</si>
  <si>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</si>
  <si>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</si>
  <si>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</si>
  <si>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</si>
  <si>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</si>
  <si>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</si>
  <si>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</si>
  <si>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</si>
  <si>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</si>
  <si>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</si>
  <si>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</si>
  <si>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</si>
  <si>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</si>
  <si>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</si>
  <si>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</si>
  <si>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</si>
  <si>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</si>
  <si>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</si>
  <si>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</si>
  <si>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</si>
  <si>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</si>
  <si>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</si>
  <si>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</si>
  <si>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</si>
  <si>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</si>
  <si>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</si>
  <si>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</si>
  <si>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</si>
  <si>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</si>
  <si>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</si>
  <si>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</si>
  <si>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</si>
  <si>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</si>
  <si>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</si>
  <si>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</si>
  <si>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</si>
  <si>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</si>
  <si>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</si>
  <si>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</si>
  <si>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</si>
  <si>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</si>
  <si>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</si>
  <si>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</si>
  <si>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</si>
  <si>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</si>
  <si>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</si>
  <si>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</si>
  <si>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</si>
  <si>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</si>
  <si>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</si>
  <si>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</si>
  <si>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</si>
  <si>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</si>
  <si>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</si>
  <si>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</si>
  <si>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</si>
  <si>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</si>
  <si>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</si>
  <si>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</si>
  <si>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</si>
  <si>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</si>
  <si>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</si>
  <si>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</si>
  <si>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</si>
  <si>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</si>
  <si>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</si>
  <si>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</si>
  <si>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</si>
  <si>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</si>
  <si>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</si>
  <si>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</si>
  <si>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</si>
  <si>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</si>
  <si>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</si>
  <si>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</si>
  <si>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</si>
  <si>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</si>
  <si>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</si>
  <si>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</si>
  <si>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</si>
  <si>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</si>
  <si>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</si>
  <si>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</si>
  <si>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</si>
  <si>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</si>
  <si>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</si>
  <si>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</si>
  <si>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</si>
  <si>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</si>
  <si>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</si>
  <si>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</si>
  <si>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</si>
  <si>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</si>
  <si>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</si>
  <si>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</si>
  <si>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</si>
  <si>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</si>
  <si>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</si>
  <si>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</si>
  <si>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</si>
  <si>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</si>
  <si>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</si>
  <si>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</si>
  <si>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</si>
  <si>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</si>
  <si>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</si>
  <si>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</si>
  <si>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</si>
  <si>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</si>
  <si>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</si>
  <si>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</si>
  <si>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</si>
  <si>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</si>
  <si>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</si>
  <si>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</si>
  <si>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</si>
  <si>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</si>
  <si>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</si>
  <si>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</si>
  <si>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</si>
  <si>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</si>
  <si>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</si>
  <si>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</si>
  <si>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</si>
  <si>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</si>
  <si>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</si>
  <si>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</si>
  <si>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</si>
  <si>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</si>
  <si>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</si>
  <si>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</si>
  <si>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</si>
  <si>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</si>
  <si>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</si>
  <si>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</si>
  <si>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</si>
  <si>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</si>
  <si>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</si>
  <si>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</si>
  <si>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</si>
  <si>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</si>
  <si>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</si>
  <si>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</si>
  <si>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</si>
  <si>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</si>
  <si>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</si>
  <si>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</si>
  <si>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</si>
  <si>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</si>
  <si>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</si>
  <si>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</si>
  <si>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</si>
  <si>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</si>
  <si>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</si>
  <si>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</si>
  <si>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</si>
  <si>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</si>
  <si>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</si>
  <si>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</si>
  <si>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</si>
  <si>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</si>
  <si>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</si>
  <si>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</si>
  <si>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</si>
  <si>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</si>
  <si>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</si>
  <si>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</si>
  <si>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</si>
  <si>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</si>
  <si>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</si>
  <si>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</si>
  <si>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</si>
  <si>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</si>
  <si>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</si>
  <si>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</si>
  <si>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</si>
  <si>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</si>
  <si>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</si>
  <si>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</si>
  <si>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</si>
  <si>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</si>
  <si>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</si>
  <si>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</si>
  <si>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</si>
  <si>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</si>
  <si>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</si>
  <si>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</si>
  <si>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</si>
  <si>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</si>
  <si>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</si>
  <si>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</si>
  <si>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</si>
  <si>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</si>
  <si>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</si>
  <si>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</si>
  <si>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</si>
  <si>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</si>
  <si>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</si>
  <si>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</si>
  <si>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</si>
  <si>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</si>
  <si>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</si>
  <si>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</si>
  <si>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</si>
  <si>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</si>
  <si>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</si>
  <si>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</si>
  <si>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</si>
  <si>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</si>
  <si>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</si>
  <si>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</si>
  <si>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</si>
  <si>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</si>
  <si>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</si>
  <si>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</si>
  <si>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</si>
  <si>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</si>
  <si>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</si>
  <si>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</si>
  <si>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</si>
  <si>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</si>
  <si>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</si>
  <si>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</si>
  <si>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</si>
  <si>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</si>
  <si>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</si>
  <si>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</si>
  <si>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</si>
  <si>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</si>
  <si>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</si>
  <si>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</si>
  <si>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</si>
  <si>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</si>
  <si>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</si>
  <si>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</si>
  <si>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</si>
  <si>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</si>
  <si>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</si>
  <si>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</si>
  <si>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</si>
  <si>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</si>
  <si>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</si>
  <si>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</si>
  <si>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</si>
  <si>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</si>
  <si>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</si>
  <si>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</si>
  <si>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</si>
  <si>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</si>
  <si>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</si>
  <si>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</si>
  <si>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</si>
  <si>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</si>
  <si>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</si>
  <si>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</si>
  <si>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</si>
  <si>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</si>
  <si>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</si>
  <si>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</si>
  <si>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</si>
  <si>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</si>
  <si>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</si>
  <si>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</si>
  <si>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</si>
  <si>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</si>
  <si>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</si>
  <si>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</si>
  <si>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</si>
  <si>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</si>
  <si>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</si>
  <si>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</si>
  <si>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</si>
  <si>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</si>
  <si>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</si>
  <si>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</si>
  <si>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</si>
  <si>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</si>
  <si>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</si>
  <si>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</si>
  <si>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</si>
  <si>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</si>
  <si>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</si>
  <si>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</si>
  <si>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</si>
  <si>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</si>
  <si>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</si>
  <si>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</si>
  <si>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</si>
  <si>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</si>
  <si>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</si>
  <si>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</si>
  <si>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</si>
  <si>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</si>
  <si>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</si>
  <si>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</si>
  <si>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</si>
  <si>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</si>
  <si>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</si>
  <si>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</si>
  <si>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</si>
  <si>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</si>
  <si>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</si>
  <si>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</si>
  <si>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</si>
  <si>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</si>
  <si>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</si>
  <si>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</si>
  <si>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</si>
  <si>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</si>
  <si>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</si>
  <si>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</si>
  <si>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</si>
  <si>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</si>
  <si>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</si>
  <si>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</si>
  <si>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</si>
  <si>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</si>
  <si>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</si>
  <si>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</si>
  <si>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</si>
  <si>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</si>
  <si>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</si>
  <si>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</si>
  <si>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</si>
  <si>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</si>
  <si>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</si>
  <si>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</si>
  <si>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</si>
  <si>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</si>
  <si>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</si>
  <si>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</si>
  <si>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</si>
  <si>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</si>
  <si>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</si>
  <si>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</si>
  <si>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</si>
  <si>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</si>
  <si>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</si>
  <si>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</si>
  <si>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</si>
  <si>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</si>
  <si>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</si>
  <si>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</si>
  <si>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</si>
  <si>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</si>
  <si>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</si>
  <si>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</si>
  <si>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</si>
  <si>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</si>
  <si>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</si>
  <si>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</si>
  <si>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</si>
  <si>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</si>
  <si>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</si>
  <si>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</si>
  <si>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</si>
  <si>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</si>
  <si>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</si>
  <si>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</si>
  <si>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</si>
  <si>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</si>
  <si>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</si>
  <si>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</si>
  <si>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</si>
  <si>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</si>
  <si>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</si>
  <si>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</si>
  <si>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</si>
  <si>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</si>
  <si>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</si>
  <si>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</si>
  <si>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</si>
  <si>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</si>
  <si>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</si>
  <si>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</si>
  <si>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</si>
  <si>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</si>
  <si>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</si>
  <si>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</si>
  <si>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</si>
  <si>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</si>
  <si>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</si>
  <si>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</si>
  <si>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</si>
  <si>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</si>
  <si>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</si>
  <si>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</si>
  <si>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</si>
  <si>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</si>
  <si>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</si>
  <si>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</si>
  <si>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</si>
  <si>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</si>
  <si>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</si>
  <si>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</si>
  <si>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</si>
  <si>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</si>
  <si>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</si>
  <si>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</si>
  <si>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</si>
  <si>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</si>
  <si>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</si>
  <si>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</si>
  <si>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</si>
  <si>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</si>
  <si>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</si>
  <si>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</si>
  <si>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</si>
  <si>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</si>
  <si>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</si>
  <si>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</si>
  <si>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</si>
  <si>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</si>
  <si>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</si>
  <si>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</si>
  <si>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</si>
  <si>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</si>
  <si>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</si>
  <si>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</si>
  <si>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</si>
  <si>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</si>
  <si>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</si>
  <si>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</si>
  <si>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</si>
  <si>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</si>
  <si>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</si>
  <si>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</si>
  <si>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</si>
  <si>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</si>
  <si>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</si>
  <si>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</si>
  <si>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</si>
  <si>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</si>
  <si>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</si>
  <si>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</si>
  <si>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</si>
  <si>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</si>
  <si>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</si>
  <si>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</si>
  <si>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</si>
  <si>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</si>
  <si>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</si>
  <si>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</si>
  <si>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</si>
  <si>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</si>
  <si>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</si>
  <si>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</si>
  <si>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</si>
  <si>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</si>
  <si>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</si>
  <si>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</si>
  <si>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</si>
  <si>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</si>
  <si>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</si>
  <si>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</si>
  <si>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</si>
  <si>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</si>
  <si>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</si>
  <si>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</si>
  <si>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</si>
  <si>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</si>
  <si>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</si>
  <si>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</si>
  <si>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</si>
  <si>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</si>
  <si>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</si>
  <si>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</si>
  <si>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</si>
  <si>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</si>
  <si>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</si>
  <si>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</si>
  <si>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</si>
  <si>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</si>
  <si>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</si>
  <si>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</si>
  <si>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</si>
  <si>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</si>
  <si>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</si>
  <si>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</si>
  <si>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</si>
  <si>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</si>
  <si>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</si>
  <si>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</si>
  <si>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</si>
  <si>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</si>
  <si>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</si>
  <si>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</si>
  <si>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</si>
  <si>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</si>
  <si>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</si>
  <si>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</si>
  <si>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</si>
  <si>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</si>
  <si>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</si>
  <si>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</si>
  <si>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</si>
  <si>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</si>
  <si>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</si>
  <si>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</si>
  <si>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</si>
  <si>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</si>
  <si>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</si>
  <si>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</si>
  <si>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</si>
  <si>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</si>
  <si>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</si>
  <si>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</si>
  <si>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</si>
  <si>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</si>
  <si>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</si>
  <si>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</si>
  <si>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</si>
  <si>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</si>
  <si>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</si>
  <si>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</si>
  <si>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</si>
  <si>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</si>
  <si>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</si>
  <si>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</si>
  <si>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</si>
  <si>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</si>
  <si>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</si>
  <si>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</si>
  <si>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</si>
  <si>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</si>
  <si>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</si>
  <si>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</si>
  <si>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</si>
  <si>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</si>
  <si>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</si>
  <si>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</si>
  <si>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</si>
  <si>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</si>
  <si>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</si>
  <si>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</si>
  <si>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</si>
  <si>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</si>
  <si>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</si>
  <si>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</si>
  <si>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</si>
  <si>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</si>
  <si>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</si>
  <si>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</si>
  <si>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</si>
  <si>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</si>
  <si>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</si>
  <si>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</si>
  <si>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</si>
  <si>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</si>
  <si>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</si>
  <si>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</si>
  <si>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</si>
  <si>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</si>
  <si>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</si>
  <si>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</si>
  <si>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</si>
  <si>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</si>
  <si>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</si>
  <si>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</si>
  <si>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</si>
  <si>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</si>
  <si>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</si>
  <si>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</si>
  <si>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</si>
  <si>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</si>
  <si>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</si>
  <si>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</si>
  <si>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</si>
  <si>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</si>
  <si>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</si>
  <si>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</si>
  <si>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</si>
  <si>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</si>
  <si>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</si>
  <si>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</si>
  <si>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</si>
  <si>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</si>
  <si>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</si>
  <si>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</si>
  <si>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</si>
  <si>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</si>
  <si>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</si>
  <si>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</si>
  <si>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</si>
  <si>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</si>
  <si>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</si>
  <si>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</si>
  <si>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</si>
  <si>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</si>
  <si>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</si>
  <si>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</si>
  <si>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</si>
  <si>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</si>
  <si>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</si>
  <si>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</si>
  <si>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</si>
  <si>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</si>
  <si>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</si>
  <si>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</si>
  <si>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</si>
  <si>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</si>
  <si>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</si>
  <si>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</si>
  <si>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</si>
  <si>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</si>
  <si>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</si>
  <si>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</si>
  <si>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</si>
  <si>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</si>
  <si>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</si>
  <si>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</si>
  <si>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</si>
  <si>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</si>
  <si>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</si>
  <si>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</si>
  <si>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</si>
  <si>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</si>
  <si>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</si>
  <si>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</si>
  <si>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</si>
  <si>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</si>
  <si>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</si>
  <si>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</si>
  <si>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</si>
  <si>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</si>
  <si>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</si>
  <si>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</si>
  <si>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</si>
  <si>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</si>
  <si>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</si>
  <si>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</si>
  <si>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</si>
  <si>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</si>
  <si>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</si>
  <si>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</si>
  <si>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</si>
  <si>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</si>
  <si>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</si>
  <si>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</si>
  <si>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</si>
  <si>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</si>
  <si>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</si>
  <si>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</si>
  <si>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</si>
  <si>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</si>
  <si>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</si>
  <si>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</si>
  <si>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</si>
  <si>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</si>
  <si>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</si>
  <si>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</si>
  <si>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</si>
  <si>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</si>
  <si>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</si>
  <si>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</si>
  <si>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</si>
  <si>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</si>
  <si>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</si>
  <si>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</si>
  <si>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</si>
  <si>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</si>
  <si>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</si>
  <si>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</si>
  <si>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</si>
  <si>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</si>
  <si>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</si>
  <si>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</si>
  <si>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</si>
  <si>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</si>
  <si>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</si>
  <si>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</si>
  <si>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</si>
  <si>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</si>
  <si>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</si>
  <si>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</si>
  <si>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</si>
  <si>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</si>
  <si>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</si>
  <si>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</si>
  <si>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</si>
  <si>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</si>
  <si>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</si>
  <si>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</si>
  <si>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</si>
  <si>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</si>
  <si>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</si>
  <si>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</si>
  <si>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</si>
  <si>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</si>
  <si>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</si>
  <si>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</si>
  <si>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</si>
  <si>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</si>
  <si>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</si>
  <si>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</si>
  <si>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</si>
  <si>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</si>
  <si>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</si>
  <si>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</si>
  <si>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</si>
  <si>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</si>
  <si>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</si>
  <si>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</si>
  <si>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</si>
  <si>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</si>
  <si>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</si>
  <si>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</si>
  <si>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</si>
  <si>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</si>
  <si>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</si>
  <si>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</si>
  <si>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</si>
  <si>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</si>
  <si>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</si>
  <si>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</si>
  <si>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</si>
  <si>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</si>
  <si>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</si>
  <si>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</si>
  <si>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</si>
  <si>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</si>
  <si>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</si>
  <si>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</si>
  <si>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</si>
  <si>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</si>
  <si>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</si>
  <si>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</si>
  <si>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</si>
  <si>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</si>
  <si>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</si>
  <si>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</si>
  <si>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</si>
  <si>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</si>
  <si>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</si>
  <si>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</si>
  <si>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</si>
  <si>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</si>
  <si>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</si>
  <si>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</si>
  <si>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</si>
  <si>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</si>
  <si>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</si>
  <si>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</si>
  <si>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</si>
  <si>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</si>
  <si>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</si>
  <si>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</si>
  <si>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</si>
  <si>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</si>
  <si>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</si>
  <si>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</si>
  <si>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</si>
  <si>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</si>
  <si>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</si>
  <si>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</si>
  <si>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</si>
  <si>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</si>
  <si>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</si>
  <si>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</si>
  <si>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</si>
  <si>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</si>
  <si>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</si>
  <si>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</si>
  <si>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</si>
  <si>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</si>
  <si>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</si>
  <si>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</si>
  <si>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</si>
  <si>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</si>
  <si>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</si>
  <si>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</si>
  <si>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</si>
  <si>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</si>
  <si>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</si>
  <si>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</si>
  <si>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</si>
  <si>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</si>
  <si>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</si>
  <si>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</si>
  <si>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</si>
  <si>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</si>
  <si>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</si>
  <si>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</si>
  <si>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</si>
  <si>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</si>
  <si>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</si>
  <si>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</si>
  <si>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</si>
  <si>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</si>
  <si>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</si>
  <si>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</si>
  <si>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</si>
  <si>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</si>
  <si>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</si>
  <si>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</si>
  <si>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</si>
  <si>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</si>
  <si>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</si>
  <si>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</si>
  <si>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</si>
  <si>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</si>
  <si>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</si>
  <si>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</si>
  <si>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</si>
  <si>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</si>
  <si>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</si>
  <si>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</si>
  <si>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</si>
  <si>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</si>
  <si>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</si>
  <si>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</si>
  <si>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</si>
  <si>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</si>
  <si>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</si>
  <si>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</si>
  <si>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</si>
  <si>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</si>
  <si>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</si>
  <si>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</si>
  <si>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</si>
  <si>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</si>
  <si>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</si>
  <si>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</si>
  <si>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</si>
  <si>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</si>
  <si>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</si>
  <si>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</si>
  <si>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</si>
  <si>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</si>
  <si>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</si>
  <si>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</si>
  <si>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</si>
  <si>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</si>
  <si>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</si>
  <si>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</si>
  <si>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</si>
  <si>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</si>
  <si>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</si>
  <si>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</si>
  <si>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</si>
  <si>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</si>
  <si>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</si>
  <si>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</si>
  <si>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</si>
  <si>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</si>
  <si>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</si>
  <si>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</si>
  <si>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</si>
  <si>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</si>
  <si>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</si>
  <si>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</si>
  <si>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</si>
  <si>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</si>
  <si>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</si>
  <si>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</si>
  <si>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</si>
  <si>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</si>
  <si>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</si>
  <si>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</si>
  <si>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</si>
  <si>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</si>
  <si>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</si>
  <si>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</si>
  <si>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</si>
  <si>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</si>
  <si>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</si>
  <si>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</si>
  <si>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</si>
  <si>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</si>
  <si>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</si>
  <si>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</si>
  <si>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</si>
  <si>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</si>
  <si>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</si>
  <si>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</si>
  <si>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</si>
  <si>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</si>
  <si>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</si>
  <si>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</si>
  <si>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</si>
  <si>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</si>
  <si>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</si>
  <si>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</si>
  <si>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</si>
  <si>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</si>
  <si>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</si>
  <si>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</si>
  <si>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</si>
  <si>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</si>
  <si>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</si>
  <si>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</si>
  <si>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</si>
  <si>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</si>
  <si>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</si>
  <si>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</si>
  <si>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</si>
  <si>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</si>
  <si>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</si>
  <si>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</si>
  <si>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</si>
  <si>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</si>
  <si>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</si>
  <si>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</si>
  <si>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</si>
  <si>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</si>
  <si>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</si>
  <si>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</si>
  <si>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</si>
  <si>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</si>
  <si>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</si>
  <si>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</si>
  <si>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</si>
  <si>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</si>
  <si>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</si>
  <si>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</si>
  <si>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</si>
  <si>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</si>
  <si>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</si>
  <si>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</si>
  <si>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</si>
  <si>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</si>
  <si>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</si>
  <si>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</si>
  <si>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</si>
  <si>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</si>
  <si>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</si>
  <si>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</si>
  <si>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</si>
  <si>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</si>
  <si>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</si>
  <si>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</si>
  <si>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</si>
  <si>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</si>
  <si>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</si>
  <si>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</si>
  <si>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</si>
  <si>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</si>
  <si>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</si>
  <si>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</si>
  <si>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</si>
  <si>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</si>
  <si>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</si>
  <si>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</si>
  <si>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</si>
  <si>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</si>
  <si>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</si>
  <si>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</si>
  <si>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</si>
  <si>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</si>
  <si>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</si>
  <si>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</si>
  <si>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</si>
  <si>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</si>
  <si>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</si>
  <si>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</si>
  <si>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</si>
  <si>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</si>
  <si>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</si>
  <si>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</si>
  <si>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</si>
  <si>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</si>
  <si>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</si>
  <si>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</si>
  <si>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</si>
  <si>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</si>
  <si>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</si>
  <si>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</si>
  <si>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</si>
  <si>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</si>
  <si>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</si>
  <si>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</si>
  <si>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</si>
  <si>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</si>
  <si>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</si>
  <si>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</si>
  <si>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</si>
  <si>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</si>
  <si>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</si>
  <si>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</si>
  <si>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</si>
  <si>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</si>
  <si>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</si>
  <si>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</si>
  <si>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</si>
  <si>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</si>
  <si>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</si>
  <si>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</si>
  <si>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</si>
  <si>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</si>
  <si>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</si>
  <si>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</si>
  <si>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</si>
  <si>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</si>
  <si>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</si>
  <si>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</si>
  <si>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</si>
  <si>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</si>
  <si>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</si>
  <si>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</si>
  <si>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</si>
  <si>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</si>
  <si>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</si>
  <si>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</si>
  <si>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</si>
  <si>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</si>
  <si>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</si>
  <si>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</si>
  <si>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</si>
  <si>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</si>
  <si>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</si>
  <si>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</si>
  <si>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</si>
  <si>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</si>
  <si>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</si>
  <si>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</si>
  <si>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</si>
  <si>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</si>
  <si>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</si>
  <si>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</si>
  <si>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</si>
  <si>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</si>
  <si>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</si>
  <si>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</si>
  <si>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</si>
  <si>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</si>
  <si>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</si>
  <si>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</si>
  <si>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</si>
  <si>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</si>
  <si>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</si>
  <si>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</si>
  <si>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</si>
  <si>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</si>
  <si>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</si>
  <si>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</si>
  <si>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</si>
  <si>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</si>
  <si>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</si>
  <si>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</si>
  <si>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</si>
  <si>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</si>
  <si>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</si>
  <si>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</si>
  <si>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</si>
  <si>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</si>
  <si>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</si>
  <si>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</si>
  <si>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</si>
  <si>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</si>
  <si>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</si>
  <si>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</si>
  <si>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</si>
  <si>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</si>
  <si>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</si>
  <si>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</si>
  <si>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</si>
  <si>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</si>
  <si>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</si>
  <si>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</si>
  <si>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</si>
  <si>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</si>
  <si>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</si>
  <si>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</si>
  <si>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</si>
  <si>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</si>
  <si>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</si>
  <si>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</si>
  <si>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</si>
  <si>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</si>
  <si>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</si>
  <si>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</si>
  <si>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</si>
  <si>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</si>
  <si>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</si>
  <si>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</si>
  <si>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</si>
  <si>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</si>
  <si>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</si>
  <si>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</si>
  <si>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</si>
  <si>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</si>
  <si>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</si>
  <si>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</si>
  <si>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</si>
  <si>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</si>
  <si>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</si>
  <si>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</si>
  <si>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</si>
  <si>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</si>
  <si>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</si>
  <si>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</si>
  <si>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</si>
  <si>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</si>
  <si>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</si>
  <si>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</si>
  <si>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</si>
  <si>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</si>
  <si>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</si>
  <si>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</si>
  <si>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</si>
  <si>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</si>
  <si>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</si>
  <si>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</si>
  <si>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</si>
  <si>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</si>
  <si>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</si>
  <si>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</si>
  <si>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</si>
  <si>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</si>
  <si>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</si>
  <si>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</si>
  <si>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</si>
  <si>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</si>
  <si>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</si>
  <si>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</si>
  <si>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</si>
  <si>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</si>
  <si>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</si>
  <si>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</si>
  <si>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</si>
  <si>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</si>
  <si>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</si>
  <si>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</si>
  <si>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</si>
  <si>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</si>
  <si>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</si>
  <si>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</si>
  <si>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</si>
  <si>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</si>
  <si>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</si>
  <si>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</si>
  <si>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</si>
  <si>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</si>
  <si>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</si>
  <si>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</si>
  <si>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</si>
  <si>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</si>
  <si>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</si>
  <si>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</si>
  <si>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</si>
  <si>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</si>
  <si>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</si>
  <si>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</si>
  <si>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</si>
  <si>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</si>
  <si>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</si>
  <si>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</si>
  <si>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</si>
  <si>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</si>
  <si>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</si>
  <si>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</si>
  <si>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</si>
  <si>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</si>
  <si>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</si>
  <si>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</si>
  <si>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</si>
  <si>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</si>
  <si>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</si>
  <si>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</si>
  <si>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</si>
  <si>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</si>
  <si>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</si>
  <si>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</si>
  <si>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</si>
  <si>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</si>
  <si>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</si>
  <si>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</si>
  <si>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</si>
  <si>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</si>
  <si>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</si>
  <si>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</si>
  <si>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</si>
  <si>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</si>
  <si>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</si>
  <si>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</si>
  <si>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</si>
  <si>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</si>
  <si>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</si>
  <si>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</si>
  <si>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</si>
  <si>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</si>
  <si>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</si>
  <si>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</si>
  <si>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</si>
  <si>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</si>
  <si>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</si>
  <si>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</si>
  <si>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</si>
  <si>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</si>
  <si>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</si>
  <si>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</si>
  <si>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</si>
  <si>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</si>
  <si>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</si>
  <si>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</si>
  <si>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</si>
  <si>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</si>
  <si>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</si>
  <si>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</si>
  <si>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</si>
  <si>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</si>
  <si>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</si>
  <si>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</si>
  <si>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</si>
  <si>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</si>
  <si>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</si>
  <si>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</si>
  <si>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</si>
  <si>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</si>
  <si>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</si>
  <si>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</si>
  <si>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</si>
  <si>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</si>
  <si>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</si>
  <si>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</si>
  <si>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</si>
  <si>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</si>
  <si>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</si>
  <si>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</si>
  <si>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</si>
  <si>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</si>
  <si>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</si>
  <si>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</si>
  <si>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</si>
  <si>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</si>
  <si>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</si>
  <si>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</si>
  <si>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</si>
  <si>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</si>
  <si>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</si>
  <si>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</si>
  <si>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</si>
  <si>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</si>
  <si>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</si>
  <si>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</si>
  <si>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</si>
  <si>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</si>
  <si>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</si>
  <si>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</si>
  <si>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</si>
  <si>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</si>
  <si>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</si>
  <si>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</si>
  <si>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</si>
  <si>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</si>
  <si>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</si>
  <si>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</si>
  <si>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</si>
  <si>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</si>
  <si>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</si>
  <si>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</si>
  <si>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</si>
  <si>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</si>
  <si>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</si>
  <si>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</si>
  <si>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</si>
  <si>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</si>
  <si>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</si>
  <si>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</si>
  <si>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</si>
  <si>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</si>
  <si>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</si>
  <si>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</si>
  <si>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</si>
  <si>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</si>
  <si>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</si>
  <si>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</si>
  <si>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</si>
  <si>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</si>
  <si>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</si>
  <si>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</si>
  <si>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</si>
  <si>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</si>
  <si>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</si>
  <si>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</si>
  <si>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</si>
  <si>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</si>
  <si>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</si>
  <si>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</si>
  <si>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</si>
  <si>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</si>
  <si>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</si>
  <si>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</si>
  <si>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</si>
  <si>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</si>
  <si>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</si>
  <si>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</si>
  <si>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</si>
  <si>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</si>
  <si>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</si>
  <si>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</si>
  <si>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</si>
  <si>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</si>
  <si>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</si>
  <si>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</si>
  <si>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</si>
  <si>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</si>
  <si>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</si>
  <si>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</si>
  <si>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</si>
  <si>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</si>
  <si>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</si>
  <si>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</si>
  <si>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</si>
  <si>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</si>
  <si>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</si>
  <si>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</si>
  <si>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</si>
  <si>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</si>
  <si>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</si>
  <si>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</si>
  <si>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</si>
  <si>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</si>
  <si>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</si>
  <si>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</si>
  <si>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</si>
  <si>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</si>
  <si>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</si>
  <si>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</si>
  <si>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</si>
  <si>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</si>
  <si>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</si>
  <si>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</si>
  <si>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</si>
  <si>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</si>
  <si>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</si>
  <si>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</si>
  <si>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</si>
  <si>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</si>
  <si>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</si>
  <si>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</si>
  <si>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</si>
  <si>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</si>
  <si>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</si>
  <si>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</si>
  <si>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</si>
  <si>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</si>
  <si>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</si>
  <si>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</si>
  <si>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</si>
  <si>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</si>
  <si>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</si>
  <si>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</si>
  <si>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</si>
  <si>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</si>
  <si>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</si>
  <si>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</si>
  <si>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</si>
  <si>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</si>
  <si>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</si>
  <si>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</si>
  <si>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</si>
  <si>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</si>
  <si>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</si>
  <si>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</si>
  <si>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</si>
  <si>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</si>
  <si>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</si>
  <si>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</si>
  <si>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</si>
  <si>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</si>
  <si>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</si>
  <si>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</si>
  <si>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</si>
  <si>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</si>
  <si>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</si>
  <si>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</si>
  <si>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</si>
  <si>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</si>
  <si>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</si>
  <si>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</si>
  <si>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</si>
  <si>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</si>
  <si>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</si>
  <si>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</si>
  <si>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</si>
  <si>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</si>
  <si>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</si>
  <si>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</si>
  <si>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</si>
  <si>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</si>
  <si>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</si>
  <si>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</si>
  <si>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</si>
  <si>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</si>
  <si>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</si>
  <si>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</si>
  <si>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</si>
  <si>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</si>
  <si>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</si>
  <si>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</si>
  <si>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</si>
  <si>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</si>
  <si>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</si>
  <si>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</si>
  <si>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</si>
  <si>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</si>
  <si>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</si>
  <si>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</si>
  <si>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</si>
  <si>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</si>
  <si>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</si>
  <si>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</si>
  <si>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</si>
  <si>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</si>
  <si>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</si>
  <si>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</si>
  <si>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</si>
  <si>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</si>
  <si>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</si>
  <si>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</si>
  <si>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</si>
  <si>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</si>
  <si>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</si>
  <si>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</si>
  <si>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</si>
  <si>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</si>
  <si>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</si>
  <si>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</si>
  <si>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</si>
  <si>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</si>
  <si>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</si>
  <si>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</si>
  <si>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</si>
  <si>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</si>
  <si>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</si>
  <si>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</si>
  <si>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</si>
  <si>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</si>
  <si>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</si>
  <si>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</si>
  <si>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</si>
  <si>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</si>
  <si>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</si>
  <si>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</si>
  <si>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</si>
  <si>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</si>
  <si>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</si>
  <si>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</si>
  <si>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</si>
  <si>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</si>
  <si>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</si>
  <si>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</si>
  <si>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</si>
  <si>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</si>
  <si>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</si>
  <si>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</si>
  <si>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</si>
  <si>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</si>
  <si>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</si>
  <si>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</si>
  <si>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</si>
  <si>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</si>
  <si>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</si>
  <si>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</si>
  <si>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</si>
  <si>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</si>
  <si>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</si>
  <si>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</si>
  <si>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</si>
  <si>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</si>
  <si>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</si>
  <si>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</si>
  <si>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</si>
  <si>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</si>
  <si>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</si>
  <si>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</si>
  <si>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</si>
  <si>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</si>
  <si>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</si>
  <si>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</si>
  <si>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</si>
  <si>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</si>
  <si>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</si>
  <si>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</si>
  <si>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</si>
  <si>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</si>
  <si>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</si>
  <si>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</si>
  <si>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</si>
  <si>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</si>
  <si>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</si>
  <si>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</si>
  <si>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</si>
  <si>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</si>
  <si>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</si>
  <si>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</si>
  <si>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</si>
  <si>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</si>
  <si>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</si>
  <si>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</si>
  <si>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</si>
  <si>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</si>
  <si>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</si>
  <si>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</si>
  <si>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</si>
  <si>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</si>
  <si>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</si>
  <si>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</si>
  <si>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</si>
  <si>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</si>
  <si>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</si>
  <si>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</si>
  <si>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</si>
  <si>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</si>
  <si>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</si>
  <si>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</si>
  <si>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</si>
  <si>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</si>
  <si>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</si>
  <si>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</si>
  <si>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</si>
  <si>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</si>
  <si>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</si>
  <si>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</si>
  <si>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</si>
  <si>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</si>
  <si>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</si>
  <si>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</si>
  <si>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</si>
  <si>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</si>
  <si>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</si>
  <si>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</si>
  <si>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</si>
  <si>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</si>
  <si>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</si>
  <si>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</si>
  <si>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</si>
  <si>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</si>
  <si>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</si>
  <si>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</si>
  <si>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</si>
  <si>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</si>
  <si>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</si>
  <si>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</si>
  <si>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</si>
  <si>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</si>
  <si>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</si>
  <si>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</si>
  <si>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</si>
  <si>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</si>
  <si>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</si>
  <si>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</si>
  <si>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</si>
  <si>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</si>
  <si>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</si>
  <si>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</si>
  <si>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</si>
  <si>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</si>
  <si>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</si>
  <si>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</si>
  <si>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</si>
  <si>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</si>
  <si>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</si>
  <si>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</si>
  <si>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</si>
  <si>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</si>
  <si>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</si>
  <si>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Category</t>
  </si>
  <si>
    <t>Sub-Category</t>
  </si>
  <si>
    <t>Row Labels</t>
  </si>
  <si>
    <t>Grand Total</t>
  </si>
  <si>
    <t>Count of state</t>
  </si>
  <si>
    <t>Column Labels</t>
  </si>
  <si>
    <t>(blank)</t>
  </si>
  <si>
    <t>(All)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</si>
  <si>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</si>
  <si>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</si>
  <si>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</si>
  <si>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</si>
  <si>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</si>
  <si>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</si>
  <si>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</si>
  <si>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</si>
  <si>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</si>
  <si>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</si>
  <si>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</si>
  <si>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</si>
  <si>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</si>
  <si>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</si>
  <si>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</si>
  <si>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</si>
  <si>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</si>
  <si>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</si>
  <si>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</si>
  <si>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</si>
  <si>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</si>
  <si>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</si>
  <si>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</si>
  <si>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Total # of Backers</t>
  </si>
  <si>
    <t>Mean</t>
  </si>
  <si>
    <t>Median</t>
  </si>
  <si>
    <t>Minimum</t>
  </si>
  <si>
    <t>Maximum</t>
  </si>
  <si>
    <t xml:space="preserve">StdDev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</si>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</sst>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[KickstarterCampaignState_Solved.xlsx]Category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E-F243-BD8C-FFBE7BAB5FC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E-F243-BD8C-FFBE7BAB5FC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E-F243-BD8C-FFBE7BAB5FC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E-F243-BD8C-FFBE7BAB5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624800"/>
        <c:axId val="2040626448"/>
      </c:barChart>
      <c:catAx>
        <c:axId val="204062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26448"/>
        <c:crosses val="autoZero"/>
        <c:auto val="1"/>
        <c:lblAlgn val="ctr"/>
        <c:lblOffset val="100"/>
        <c:noMultiLvlLbl val="0"/>
      </c:catAx>
      <c:valAx>
        <c:axId val="20406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2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[KickstarterCampaignState_Solved.xlsx]Category Stats!PivotTable5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B-D241-BEF4-91013301742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B-D241-BEF4-91013301742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B-D241-BEF4-91013301742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Stats'!$E$5:$E$41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B-D241-BEF4-910133017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9624352"/>
        <c:axId val="806895504"/>
      </c:barChart>
      <c:catAx>
        <c:axId val="5596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895504"/>
        <c:crosses val="autoZero"/>
        <c:auto val="1"/>
        <c:lblAlgn val="ctr"/>
        <c:lblOffset val="100"/>
        <c:noMultiLvlLbl val="0"/>
      </c:catAx>
      <c:valAx>
        <c:axId val="8068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2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[KickstarterCampaignState_Solved.xlsx]Sub-Category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Stats'!$B$6:$B$14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0-B54C-A699-DBDCEB28971D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Stats'!$C$6:$C$14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0-B54C-A699-DBDCEB28971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Stats'!$D$6:$D$14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0-B54C-A699-DBDCEB28971D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Stats'!$E$6:$E$14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0-B54C-A699-DBDCEB289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559520"/>
        <c:axId val="740561168"/>
      </c:barChart>
      <c:catAx>
        <c:axId val="7405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61168"/>
        <c:crosses val="autoZero"/>
        <c:auto val="1"/>
        <c:lblAlgn val="ctr"/>
        <c:lblOffset val="100"/>
        <c:noMultiLvlLbl val="0"/>
      </c:catAx>
      <c:valAx>
        <c:axId val="7405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[KickstarterCampaignState_Solved.xlsx]Launch Date Outcomes!PivotTable2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3-E844-A36C-E3377DC18591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3-E844-A36C-E3377DC18591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3-E844-A36C-E3377DC18591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3-E844-A36C-E3377DC18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141264"/>
        <c:axId val="711900096"/>
      </c:lineChart>
      <c:catAx>
        <c:axId val="7161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00096"/>
        <c:crosses val="autoZero"/>
        <c:auto val="1"/>
        <c:lblAlgn val="ctr"/>
        <c:lblOffset val="100"/>
        <c:noMultiLvlLbl val="0"/>
      </c:catAx>
      <c:valAx>
        <c:axId val="7119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9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[KickstarterCampaignState_Solved.xlsx]Launch Date Outcomes!PivotTable2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3-E24A-ACEC-2FD4C86B2DA0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3-E24A-ACEC-2FD4C86B2DA0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3-E24A-ACEC-2FD4C86B2DA0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3-E24A-ACEC-2FD4C86B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570608"/>
        <c:axId val="658794752"/>
      </c:lineChart>
      <c:catAx>
        <c:axId val="9735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94752"/>
        <c:crosses val="autoZero"/>
        <c:auto val="1"/>
        <c:lblAlgn val="ctr"/>
        <c:lblOffset val="100"/>
        <c:noMultiLvlLbl val="0"/>
      </c:catAx>
      <c:valAx>
        <c:axId val="65879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15-C349-B4A9-DC08E069C4FC}"/>
            </c:ext>
          </c:extLst>
        </c:ser>
        <c:ser>
          <c:idx val="5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15-C349-B4A9-DC08E069C4FC}"/>
            </c:ext>
          </c:extLst>
        </c:ser>
        <c:ser>
          <c:idx val="6"/>
          <c:order val="2"/>
          <c:tx>
            <c:strRef>
              <c:f>'Bonus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15-C349-B4A9-DC08E069C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266928"/>
        <c:axId val="1323939808"/>
      </c:lineChart>
      <c:catAx>
        <c:axId val="13242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39808"/>
        <c:crosses val="autoZero"/>
        <c:auto val="1"/>
        <c:lblAlgn val="ctr"/>
        <c:lblOffset val="100"/>
        <c:noMultiLvlLbl val="0"/>
      </c:catAx>
      <c:valAx>
        <c:axId val="13239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6692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9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25400</xdr:rowOff>
    </xdr:from>
    <xdr:to>
      <xdr:col>19</xdr:col>
      <xdr:colOff>444500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5AE05-4E89-E64D-B4C3-62B279B8C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</xdr:row>
      <xdr:rowOff>50800</xdr:rowOff>
    </xdr:from>
    <xdr:to>
      <xdr:col>17</xdr:col>
      <xdr:colOff>749300</xdr:colOff>
      <xdr:row>40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A470A-0549-0A4C-879F-E8FF29EED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16</xdr:col>
      <xdr:colOff>127000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70780-CAC9-4E4C-BBE0-EB8D057B3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17</xdr:col>
      <xdr:colOff>215900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E1FDB-89EA-374B-8795-E2D33EE23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177800</xdr:colOff>
      <xdr:row>3</xdr:row>
      <xdr:rowOff>12700</xdr:rowOff>
    </xdr:from>
    <xdr:to>
      <xdr:col>16</xdr:col>
      <xdr:colOff>787400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007D0-5517-E846-B854-7F5763A98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14</xdr:row>
      <xdr:rowOff>79374</xdr:rowOff>
    </xdr:from>
    <xdr:to>
      <xdr:col>7</xdr:col>
      <xdr:colOff>2000250</xdr:colOff>
      <xdr:row>51</xdr:row>
      <xdr:rowOff>126999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531D53-4ECF-C340-B5A3-78F9025CB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822251273152" createdVersion="7" refreshedVersion="7" minRefreshableVersion="3" recordCount="4114" xr:uid="{4411DFAA-BF21-F043-A443-DB2E05F7E8A6}">
  <cacheSource type="worksheet">
    <worksheetSource ref="A1:R4115" sheet="Main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7.649251620373" createdVersion="7" refreshedVersion="7" minRefreshableVersion="3" recordCount="4114" xr:uid="{49779291-C54C-3442-9A06-0011D86C0B55}">
  <cacheSource type="worksheet">
    <worksheetSource ref="A1:T4115" sheet="Main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4845E-999D-B345-A8B5-BA6BC0DAA2CF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1727C-7445-924B-AE25-CA18A8002252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50576-48F2-4C4E-954E-E6FF2A42A640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20" zoomScaleNormal="120" workbookViewId="0">
      <selection activeCell="B1" sqref="B1: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4" bestFit="1" customWidth="1"/>
    <col min="18" max="18" width="17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8317</v>
      </c>
      <c r="R1" s="1" t="s">
        <v>8318</v>
      </c>
      <c r="S1" s="1" t="s">
        <v>8325</v>
      </c>
      <c r="T1" s="1" t="s">
        <v>8326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8271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8271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8271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8271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8271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8271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8271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8271</v>
      </c>
      <c r="S529" s="11">
        <f t="shared" si="34"/>
        <v>42753.205625000002</v>
      </c>
      <c r="T529" s="11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8271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8271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8271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8271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8271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8271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8271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8271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8271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8271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8271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8271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8272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8272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8272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8272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8272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8272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8272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8272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8272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8272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8272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8272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8272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8272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8272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8272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8272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8272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8272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8272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8272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8272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8272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8272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8272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8272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8272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8272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8272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8272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8272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8272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8272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8272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8272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8272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8272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8272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8272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8272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8272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8272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8272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8272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8272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8272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8272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8272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8272</v>
      </c>
      <c r="S590" s="11">
        <f t="shared" si="38"/>
        <v>42631.769513888896</v>
      </c>
      <c r="T590" s="11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8272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8272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8272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8272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8272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8272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8272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8272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8272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8272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8272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8272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8272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8272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8272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8272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8272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8272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8272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8272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8272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8272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8272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8272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8272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8272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8272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8272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8272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8272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8272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8272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8272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8272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8272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8272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8272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8272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8272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8272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8272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8272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8272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8272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8272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8272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8272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8272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8272</v>
      </c>
      <c r="S639" s="11">
        <f t="shared" si="38"/>
        <v>42762.962013888886</v>
      </c>
      <c r="T639" s="11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8272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8272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8273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8273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8273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8273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8273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8273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8273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8273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8273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8273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8273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8273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8273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8273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8273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8273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8273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8273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8273</v>
      </c>
      <c r="S660" s="11">
        <f t="shared" si="42"/>
        <v>42179.160752314812</v>
      </c>
      <c r="T660" s="11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8273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8273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8273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8273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8273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8273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8273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8273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8273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8273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8273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8273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8273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8273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8273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8273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8273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8273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8273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8273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8273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8273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8273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8273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8273</v>
      </c>
      <c r="S685" s="11">
        <f t="shared" si="42"/>
        <v>42634.900046296301</v>
      </c>
      <c r="T685" s="11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8273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8273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8273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8273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8273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8273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8273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8273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8273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8273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8273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8273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8273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8273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8273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8273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8273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8273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8273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8273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8273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8273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8273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8273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8273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8273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8273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8273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8273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8273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8273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8273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8273</v>
      </c>
      <c r="S718" s="11">
        <f t="shared" si="46"/>
        <v>41940.658645833333</v>
      </c>
      <c r="T718" s="11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8273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8273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8273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8274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8274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8274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8274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8274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8274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8274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8274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8274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8274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8274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8274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8274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8274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8274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8274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8274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8274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8274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8274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8274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8274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8274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8274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8274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8274</v>
      </c>
      <c r="S747" s="11">
        <f t="shared" si="46"/>
        <v>41367.572280092594</v>
      </c>
      <c r="T747" s="11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8274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8274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8274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8274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8274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8274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8274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8274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8274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8274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8274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8274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8274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8274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8275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8275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8275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8275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8275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8275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8275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8275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8275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8275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8275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8275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8275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8275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8275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8275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8275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8275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8275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8275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8276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8276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8276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8276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8276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8276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8276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8276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8276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8276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8276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8276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8276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8276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8276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8276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8276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8276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8276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8276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8276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8276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8276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8276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8276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8276</v>
      </c>
      <c r="S807" s="11">
        <f t="shared" si="50"/>
        <v>40690.823055555556</v>
      </c>
      <c r="T807" s="11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8276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8276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8276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8276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8276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8276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8276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8276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8276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8276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8276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8276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8276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8276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8276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8276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8276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8276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8276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8276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8276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8276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8276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8276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8276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8276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8276</v>
      </c>
      <c r="S834" s="11">
        <f t="shared" si="50"/>
        <v>40869.675173611111</v>
      </c>
      <c r="T834" s="11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8276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8276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8276</v>
      </c>
      <c r="S837" s="11">
        <f t="shared" si="54"/>
        <v>41005.45784722222</v>
      </c>
      <c r="T837" s="11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8276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8276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8276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8276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8277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8277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8277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8277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8277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8277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8277</v>
      </c>
      <c r="S848" s="11">
        <f t="shared" si="54"/>
        <v>41694.391840277778</v>
      </c>
      <c r="T848" s="11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8277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8277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8277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8277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8277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8277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8277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8277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8277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8277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8277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8277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8277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8278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8278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8278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8278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8278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8278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8278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8278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8278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8278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8278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8278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8278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8278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8278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8278</v>
      </c>
      <c r="S877" s="11">
        <f t="shared" si="54"/>
        <v>42248.723738425921</v>
      </c>
      <c r="T877" s="11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8278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8278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8278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8278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8279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8279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8279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8279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8279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8279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8279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8279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8279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8279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8279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8279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8279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8279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8279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8279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8279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8279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8279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8279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8278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8278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8278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8278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8278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8278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8278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8278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8278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8278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8278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8278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8278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8278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8278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8278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8278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8278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8278</v>
      </c>
      <c r="S920" s="11">
        <f t="shared" si="58"/>
        <v>41944.916215277779</v>
      </c>
      <c r="T920" s="11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8278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8278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8278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8278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8278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8278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8278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8278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8278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8278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8278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8278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8278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8278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8278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8278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8278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8278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8278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8278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8278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8273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8273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8273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8273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8273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8273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8273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8273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8273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8273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8273</v>
      </c>
      <c r="S952" s="11">
        <f t="shared" si="58"/>
        <v>42356.750706018516</v>
      </c>
      <c r="T952" s="11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8273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8273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8273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8273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8273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8273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8273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8273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8273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8273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8273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8273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8273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8273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8273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8273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8273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8273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8273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8273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8273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8273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8273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8273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8273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8273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8273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8273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8273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8273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8273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8273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8273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8273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8273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8273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8273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8273</v>
      </c>
      <c r="S990" s="11">
        <f t="shared" si="62"/>
        <v>42614.356770833328</v>
      </c>
      <c r="T990" s="11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8273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8273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8273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8273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8273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8273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8273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8273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8273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8273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8273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8273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8273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8273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8273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8273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8273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8273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8273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8273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8273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8273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8273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8273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8273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8273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8273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8273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8273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8273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8273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8280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8280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8280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8280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8280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8280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8280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8280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8280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8280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8280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8280</v>
      </c>
      <c r="S1033" s="11">
        <f t="shared" si="66"/>
        <v>42324.764004629629</v>
      </c>
      <c r="T1033" s="11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8280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8280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8280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8280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8280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8280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8280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8280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8281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8281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8281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8281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8281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8281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8281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8281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8281</v>
      </c>
      <c r="S1050" s="11">
        <f t="shared" si="66"/>
        <v>42598.053113425922</v>
      </c>
      <c r="T1050" s="11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8281</v>
      </c>
      <c r="S1051" s="11">
        <f t="shared" si="66"/>
        <v>42382.431076388893</v>
      </c>
      <c r="T1051" s="11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8281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8281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8281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8281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8281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8281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8281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8281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8281</v>
      </c>
      <c r="S1060" s="11">
        <f t="shared" si="66"/>
        <v>42047.900960648149</v>
      </c>
      <c r="T1060" s="11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8281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8281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8281</v>
      </c>
      <c r="S1063" s="11">
        <f t="shared" si="66"/>
        <v>42432.276712962965</v>
      </c>
      <c r="T1063" s="11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8281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8281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8282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8282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8282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8282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8282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8282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8282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8282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8282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8282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8282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8282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8282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8282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8282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8282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8282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8282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8282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8282</v>
      </c>
      <c r="S1085" s="11">
        <f t="shared" si="66"/>
        <v>41793.659525462965</v>
      </c>
      <c r="T1085" s="11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8282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8282</v>
      </c>
      <c r="S1087" s="11">
        <f t="shared" si="66"/>
        <v>42413.671006944445</v>
      </c>
      <c r="T1087" s="11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8282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8282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8282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8282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8282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8282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8282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8282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8282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8282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8282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8282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8282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8282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8282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8282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8282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8282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8282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8282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8282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8282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8282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8282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8282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8282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8282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8282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8282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8282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8282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8282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8282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8282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8282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8282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8282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8282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8283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8283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8283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8283</v>
      </c>
      <c r="S1129" s="11">
        <f t="shared" si="70"/>
        <v>41926.854166666664</v>
      </c>
      <c r="T1129" s="11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8283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8283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8283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8283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8283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8283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8283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8283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8283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8283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8283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8283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8283</v>
      </c>
      <c r="S1142" s="11">
        <f t="shared" si="70"/>
        <v>42192.462048611109</v>
      </c>
      <c r="T1142" s="11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8283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8283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8283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8284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8284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8284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8284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8284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8284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8284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8284</v>
      </c>
      <c r="S1153" s="11">
        <f t="shared" si="70"/>
        <v>42224.102581018517</v>
      </c>
      <c r="T1153" s="11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8284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8284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8284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8284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8284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8284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8284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8284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8284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8284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8284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8284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8284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8284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8284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8284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8284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8284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8284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8284</v>
      </c>
      <c r="S1173" s="11">
        <f t="shared" si="74"/>
        <v>41938.804710648146</v>
      </c>
      <c r="T1173" s="11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8284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8284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8284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8284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8284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8284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8284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8284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8284</v>
      </c>
      <c r="S1182" s="11">
        <f t="shared" si="74"/>
        <v>41781.806875000002</v>
      </c>
      <c r="T1182" s="11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8284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8284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8284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8285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8285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8285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8285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8285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8285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8285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8285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8285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8285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8285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8285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8285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8285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8285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8285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8285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8285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8285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8285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8285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8285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8285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8285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8285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8285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8285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8285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8285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8285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8285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8285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8285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8285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8285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8285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8285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8285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8285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8285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8286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8286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8286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8286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8286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8286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8286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8286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8286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8286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8286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8286</v>
      </c>
      <c r="S1237" s="11">
        <f t="shared" si="78"/>
        <v>41583.135405092595</v>
      </c>
      <c r="T1237" s="11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8286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8286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8286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8286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8286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8286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8286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8286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8276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8276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8276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8276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8276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8276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8276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8276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8276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8276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8276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8276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8276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8276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8276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8276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8276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8276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8276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8276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8276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8276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8276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8276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8276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8276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8276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8276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8276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8276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8276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8276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8276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8276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8276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8276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8276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8276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8276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8276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8271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8271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8271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8271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8271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8271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8271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8271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8271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8271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8271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8271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8271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8271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8271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8271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8271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8271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8271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8271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8273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8273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8273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8273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8273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8273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8273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8273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8273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8273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8273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8273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8273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8273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8273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8273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8273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8273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8273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8273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8273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8273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8273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8273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8273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8273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8273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8273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8273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8273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8273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8273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8273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8273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8273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8273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8273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8273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8273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8273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8274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8274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8274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8274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8274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8274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8274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8274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8274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8274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8274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8274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8274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8274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8274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8274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8274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8274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8274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8274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8276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8276</v>
      </c>
      <c r="S1367" s="11">
        <f t="shared" si="86"/>
        <v>42049.733240740738</v>
      </c>
      <c r="T1367" s="11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8276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8276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8276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8276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8276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8276</v>
      </c>
      <c r="S1373" s="11">
        <f t="shared" si="86"/>
        <v>42101.758587962962</v>
      </c>
      <c r="T1373" s="11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8276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8276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8276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8276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8276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8276</v>
      </c>
      <c r="S1379" s="11">
        <f t="shared" si="86"/>
        <v>42747.219560185185</v>
      </c>
      <c r="T1379" s="11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8276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8276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8276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8276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8276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8276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8276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8276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8276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8276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8276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8276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8276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8276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8276</v>
      </c>
      <c r="S1394" s="11">
        <f t="shared" si="86"/>
        <v>42401.154930555553</v>
      </c>
      <c r="T1394" s="11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8276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8276</v>
      </c>
      <c r="S1396" s="11">
        <f t="shared" si="86"/>
        <v>42752.144976851851</v>
      </c>
      <c r="T1396" s="11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8276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8276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8276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8276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8276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8276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8276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8276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8276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8287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8287</v>
      </c>
      <c r="S1407" s="11">
        <f t="shared" si="86"/>
        <v>41941.680567129632</v>
      </c>
      <c r="T1407" s="11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8287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8287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8287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8287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8287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8287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8287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8287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8287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8287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8287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8287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8287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8287</v>
      </c>
      <c r="S1421" s="11">
        <f t="shared" si="90"/>
        <v>42622.456238425926</v>
      </c>
      <c r="T1421" s="11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8287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8287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8287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8287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8287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8287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8287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8287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8287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8287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8287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8287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8287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8287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8287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8287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8287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8287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8287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8287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8287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8287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8287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8287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8287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8287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8287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8287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8287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8287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8287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8287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8287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8287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8287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8287</v>
      </c>
      <c r="S1457" s="11">
        <f t="shared" si="90"/>
        <v>41832.672685185185</v>
      </c>
      <c r="T1457" s="11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8287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8287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8287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8287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8287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8315</v>
      </c>
      <c r="R1463" t="s">
        <v>8316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8315</v>
      </c>
      <c r="R1464" t="s">
        <v>8316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8315</v>
      </c>
      <c r="R1465" t="s">
        <v>8316</v>
      </c>
      <c r="S1465" s="11">
        <f t="shared" si="90"/>
        <v>41326.911319444444</v>
      </c>
      <c r="T1465" s="11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8315</v>
      </c>
      <c r="R1466" t="s">
        <v>8316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8315</v>
      </c>
      <c r="R1467" t="s">
        <v>8316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8315</v>
      </c>
      <c r="R1468" t="s">
        <v>8316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8315</v>
      </c>
      <c r="R1469" t="s">
        <v>8316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8315</v>
      </c>
      <c r="R1470" t="s">
        <v>8316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8315</v>
      </c>
      <c r="R1471" t="s">
        <v>8316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8315</v>
      </c>
      <c r="R1472" t="s">
        <v>8316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8315</v>
      </c>
      <c r="R1473" t="s">
        <v>8316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8315</v>
      </c>
      <c r="R1474" t="s">
        <v>8316</v>
      </c>
      <c r="S1474" s="11">
        <f t="shared" si="90"/>
        <v>41533.542858796296</v>
      </c>
      <c r="T1474" s="11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8315</v>
      </c>
      <c r="R1475" t="s">
        <v>8316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8315</v>
      </c>
      <c r="R1476" t="s">
        <v>8316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8315</v>
      </c>
      <c r="R1477" t="s">
        <v>8316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8315</v>
      </c>
      <c r="R1478" t="s">
        <v>8316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8315</v>
      </c>
      <c r="R1479" t="s">
        <v>8316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8315</v>
      </c>
      <c r="R1480" t="s">
        <v>8316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8315</v>
      </c>
      <c r="R1481" t="s">
        <v>8316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8315</v>
      </c>
      <c r="R1482" t="s">
        <v>8316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8275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8275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8275</v>
      </c>
      <c r="S1485" s="11">
        <f t="shared" si="94"/>
        <v>42548.192997685182</v>
      </c>
      <c r="T1485" s="11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8275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8275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8275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8275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8275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8275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8275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8275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8275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8275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8275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8275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8275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8275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8275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8275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8275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8285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8285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8285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8285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8285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8285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8285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8285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8285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8285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8285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8285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8285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8285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8285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8285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8285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8285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8285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8285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8285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8285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8285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8285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8285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8285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8285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8285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8285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8285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8285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8285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8285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8285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8285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8285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8285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8285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8285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8285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8289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8289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8289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8289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8289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8289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8289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8289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8289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8289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8289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8289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8289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8289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8289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8289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8289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8289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8289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8289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8290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8290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8290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8290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8290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8290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8290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8290</v>
      </c>
      <c r="S1570" s="11">
        <f t="shared" si="98"/>
        <v>41962.062326388885</v>
      </c>
      <c r="T1570" s="11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8290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8290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8290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8290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8290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8290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8290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8290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8290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8290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8290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8290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8291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8291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8291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8291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8291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8291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8291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8291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8291</v>
      </c>
      <c r="S1591" s="11">
        <f t="shared" si="98"/>
        <v>42256.984791666662</v>
      </c>
      <c r="T1591" s="11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8291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8291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8291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8291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8291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8291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8291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8291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8291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8291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8291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8276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8276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8276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8276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8276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8276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8276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8276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8276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8276</v>
      </c>
      <c r="S1612" s="11">
        <f t="shared" si="102"/>
        <v>41228.924884259257</v>
      </c>
      <c r="T1612" s="11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8276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8276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8276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8276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8276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8276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8276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8276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8276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8276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8276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8276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8276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8276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8276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8276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8276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8276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8276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8276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8276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8276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8276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8276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8276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8276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8276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8276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8276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8276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8292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8292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8292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8292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8292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8292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8292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8292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8292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8292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8292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8292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8292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8292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8292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8292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8292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8292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8292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8292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8292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8292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8292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8292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8292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8292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8292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8292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8292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8292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8292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8292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8292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8292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8292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8292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8292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8292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8292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8292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8293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8293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8293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8293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8293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8293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8293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8293</v>
      </c>
      <c r="S1690" s="11">
        <f t="shared" si="106"/>
        <v>42804.534652777773</v>
      </c>
      <c r="T1690" s="11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8293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8293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8293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8293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8293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8293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8293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8293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8293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8293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8293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8293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8293</v>
      </c>
      <c r="S1703" s="11">
        <f t="shared" si="106"/>
        <v>41989.664409722223</v>
      </c>
      <c r="T1703" s="11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8293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8293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8293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8293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8293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8293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8293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8293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8293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8293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8293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8293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8293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8293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8293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8293</v>
      </c>
      <c r="S1719" s="11">
        <f t="shared" si="106"/>
        <v>42460.98192129629</v>
      </c>
      <c r="T1719" s="11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8293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8293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8293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8293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8293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8293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8293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8293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8293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8293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8293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8293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8293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8293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8293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8293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8293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8293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8293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8293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8293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8293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8293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8285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8285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8285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8285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8285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8285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8285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8285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8285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8285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8285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8285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8285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8285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8285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8285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8285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8285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8285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8285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8285</v>
      </c>
      <c r="S1763" s="11">
        <f t="shared" si="110"/>
        <v>42209.567824074074</v>
      </c>
      <c r="T1763" s="11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8285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8285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8285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8285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8285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8285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8285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8285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8285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8285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8285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8285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8285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8285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8285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8285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8285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8285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8285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8285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8285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8285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8285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8285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8285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8285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8285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8285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8285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8285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8285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8285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8285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8285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8285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8285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8285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8285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8285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8285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8285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8285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8285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8285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8285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8285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8285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8285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8285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8285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8285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8285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8285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8285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8285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8285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8285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8285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8285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8276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8276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8276</v>
      </c>
      <c r="S1825" s="11">
        <f t="shared" si="114"/>
        <v>41176.684907407405</v>
      </c>
      <c r="T1825" s="11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8276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8276</v>
      </c>
      <c r="S1827" s="11">
        <f t="shared" si="114"/>
        <v>41443.83452546296</v>
      </c>
      <c r="T1827" s="11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8276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8276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8276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8276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8276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8276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8276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8276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8276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8276</v>
      </c>
      <c r="S1837" s="11">
        <f t="shared" si="114"/>
        <v>42430.702210648145</v>
      </c>
      <c r="T1837" s="11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8276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8276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8276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8276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8276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8276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8276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8276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8276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8276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8276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8276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8276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8276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8276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8276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8276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8276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8276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8276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8276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8276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8276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8276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8276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8283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8283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8283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8283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8283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8283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8283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8283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8283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8283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8283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8283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8283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8283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8283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8283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8283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8283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8283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8283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8279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8279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8279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8279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8279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8279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8279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8279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8279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8279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8279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8279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8279</v>
      </c>
      <c r="S1895" s="11">
        <f t="shared" si="118"/>
        <v>40632.94195601852</v>
      </c>
      <c r="T1895" s="11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8279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8279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8279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8279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8279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8279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8279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8294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8294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8294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8294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8294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8294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8294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8294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8294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8294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8294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8294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8294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8294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8294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8294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8294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8294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8294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8294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8279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8279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8279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8279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8279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8279</v>
      </c>
      <c r="S1928" s="11">
        <f t="shared" si="122"/>
        <v>40456.954351851848</v>
      </c>
      <c r="T1928" s="11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8279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8279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8279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8279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8279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8279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8279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8279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8279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8279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8279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8279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8279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8279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8295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8295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8295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8295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8295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8295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8295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8295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8295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8295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8295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8295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8295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8295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8295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8295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8295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8295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8295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8295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8295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8295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8295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8295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8295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8295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8295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8295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8295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8295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8295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8295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8295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8295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8295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8295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8295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8295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8295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8295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8296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8296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8296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8296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8296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8296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8296</v>
      </c>
      <c r="S1989" s="11">
        <f t="shared" si="126"/>
        <v>42034.639768518522</v>
      </c>
      <c r="T1989" s="11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8296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8296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8296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8296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8296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8296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8296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8296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8296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8296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8296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8296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8296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8295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8295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8295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8295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8295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8295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8295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8295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8295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8295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8295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8295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8295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8295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8295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8295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8295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8295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8295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8295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8295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8295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8295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8295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8295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8295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8295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8295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8295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8295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8295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8295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8295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8295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8295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8295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8295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8295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8295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8295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8295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8295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8295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8295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8295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8295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8295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8295</v>
      </c>
      <c r="S2050" s="11">
        <f t="shared" si="126"/>
        <v>41387.651516203703</v>
      </c>
      <c r="T2050" s="11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8295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8295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8295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8295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8295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8295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8295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8295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8295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8295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8295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8295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8295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8295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8295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8295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8295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8295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8295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8295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8295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8295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8295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8295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8295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8295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8295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8295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8295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8295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8295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8295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8279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8279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8279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8279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8279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8279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8279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8279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8279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8279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8279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8279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8279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8279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8279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8279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8279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8279</v>
      </c>
      <c r="S2100" s="11">
        <f t="shared" si="130"/>
        <v>40946.11383101852</v>
      </c>
      <c r="T2100" s="11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8279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8279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8279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8279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8279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8279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8279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8279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8279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8279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8279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8279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8279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8279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8279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8279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8279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8279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8279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8279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8279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8279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8282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8282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8282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8282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8282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8282</v>
      </c>
      <c r="S2128" s="11">
        <f t="shared" si="134"/>
        <v>41951.973229166666</v>
      </c>
      <c r="T2128" s="11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8282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8282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8282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8282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8282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8282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8282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8282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8282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8282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8282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8282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8282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8282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8282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8282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8282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8282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8282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8282</v>
      </c>
      <c r="S2148" s="11">
        <f t="shared" si="134"/>
        <v>42397.679513888885</v>
      </c>
      <c r="T2148" s="11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8282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8282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8282</v>
      </c>
      <c r="S2151" s="11">
        <f t="shared" si="134"/>
        <v>40355.024953703702</v>
      </c>
      <c r="T2151" s="11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8282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8282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8282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8282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8282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8282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8282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8282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8282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8282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8282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8276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8276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8276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8276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8276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8276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8276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8276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8276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8276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8276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8276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8276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8276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8276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8276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8276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8276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8276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8276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8297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8297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8297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8297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8297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8297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8297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8297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8297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8297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8297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8297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8297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8297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8297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8297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8297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8297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8297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8297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8280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8280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8280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8280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8280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8280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8280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8280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8280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8280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8280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8280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8280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8280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8280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8280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8280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8280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8280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8280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8297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8297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8297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8297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8297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8297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8297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8297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8297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8297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8297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8297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8297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8297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8297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8297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8297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8297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8297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8297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8297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8297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8297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8297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8297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8297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8297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8297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8297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8297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8297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8297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8297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8297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8297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8297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8297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8297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8297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8297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8297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8297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8297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8297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8297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8297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8297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8297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8297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8297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8297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8297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8297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8297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8297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8297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8297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8297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8297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8297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8276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8276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8276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8276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8276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8276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8276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8276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8276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8276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8276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8276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8276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8276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8276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8276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8276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8276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8276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8276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8279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8279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8279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8279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8279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8279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8279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8279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8279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8279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8279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8279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8279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8279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8279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8279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8279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8279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8279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8279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8298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8298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8298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8298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8298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8298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8298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8298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8298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8298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8298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8298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8298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8298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8298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8298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8298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8298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8298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8298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8272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8272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8272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8272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8272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8272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8272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8272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8272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8272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8272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8272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8272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8272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8272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8272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8272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8272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8272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8272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8272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8272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8272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8272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8272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8272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8272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8272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8272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8272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8272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8272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8272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8272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8272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8272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8272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8272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8272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8272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8272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8272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8272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8272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8272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8272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8272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8272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8272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8272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8272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8272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8272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8272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8272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8272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8272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8272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8272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8272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8284</v>
      </c>
      <c r="S2403" s="11">
        <f t="shared" si="150"/>
        <v>42374.822870370372</v>
      </c>
      <c r="T2403" s="11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8284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8284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8284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8284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8284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8284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8284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8284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8284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8284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8284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8284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8284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8284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8284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8284</v>
      </c>
      <c r="S2419" s="11">
        <f t="shared" si="150"/>
        <v>41831.884108796294</v>
      </c>
      <c r="T2419" s="11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8284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8284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8284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8284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8284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8284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8284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8284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8284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8284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8284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8284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8284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8284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8284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8284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8284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8284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8284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8284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8284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8284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8284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8298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8298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8298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8298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8298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8298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8298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8298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8298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8298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8298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8298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8298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8298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8298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8298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8298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8298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8298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8298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8279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8279</v>
      </c>
      <c r="S2464" s="11">
        <f t="shared" si="154"/>
        <v>41089.186296296299</v>
      </c>
      <c r="T2464" s="11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8279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8279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8279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8279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8279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8279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8279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8279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8279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8279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8279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8279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8279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8279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8279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8279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8279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8279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8279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8279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8279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8279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8279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8279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8279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8279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8279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8279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8279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8279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8279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8279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8279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8279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8279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8279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8279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8279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8299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8299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8299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8299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8299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8299</v>
      </c>
      <c r="S2508" s="11">
        <f t="shared" si="158"/>
        <v>42258.297094907408</v>
      </c>
      <c r="T2508" s="11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8299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8299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8299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8299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8299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8299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8299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8299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8299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8299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8299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8299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8299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8299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8300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8300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8300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8300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8300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8300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8300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8300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8300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8300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8300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8300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8300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8300</v>
      </c>
      <c r="S2536" s="11">
        <f t="shared" si="158"/>
        <v>40127.700370370374</v>
      </c>
      <c r="T2536" s="11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8300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8300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8300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8300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8300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8300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8300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8300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8300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8300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8300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8300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8300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8300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8300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8300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8300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8300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8300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8300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8300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8300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8300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8300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8300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8300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8284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8284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8284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8284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8284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8284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8284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8284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8284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8284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8284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8284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8284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8284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8284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8284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8284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8284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8284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8284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8284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8284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8284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8284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8284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8284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8284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8284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8284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8284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8284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8284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8284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8284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8284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8284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8284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8284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8284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8284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8301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8301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8301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8301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8301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8301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8301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8301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8301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8301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8301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8301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8301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8301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8301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8301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8301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8301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8301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8301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8301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8301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8301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8301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8301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8301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8301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8301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8301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8301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8301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8301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8301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8301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8301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8301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8301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8301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8301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8301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8301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8301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8301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8301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8301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8301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8301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8301</v>
      </c>
      <c r="S2650" s="11">
        <f t="shared" si="166"/>
        <v>42408.714814814812</v>
      </c>
      <c r="T2650" s="11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8301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8301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8301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8301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8301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8301</v>
      </c>
      <c r="S2656" s="11">
        <f t="shared" si="166"/>
        <v>42055.600995370376</v>
      </c>
      <c r="T2656" s="11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8301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8301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8301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8301</v>
      </c>
      <c r="S2660" s="11">
        <f t="shared" si="166"/>
        <v>42551.884189814817</v>
      </c>
      <c r="T2660" s="11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8301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8301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8302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8302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8302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8302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8302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8302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8302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8302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8302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8302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8302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8302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8302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8302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8302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8302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8302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8302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8302</v>
      </c>
      <c r="S2681" s="11">
        <f t="shared" si="166"/>
        <v>42033.001087962963</v>
      </c>
      <c r="T2681" s="11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8302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8284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8284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8284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8284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8284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8284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8284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8284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8284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8284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8284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8284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8284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8284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8284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8284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8284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8284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8284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8284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8303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8303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8303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8303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8303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8303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8303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8303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8303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8303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8303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8303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8303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8303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8303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8303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8303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8303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8303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8303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8295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8295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8295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8295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8295</v>
      </c>
      <c r="S2727" s="11">
        <f t="shared" si="170"/>
        <v>42745.744618055556</v>
      </c>
      <c r="T2727" s="11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8295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8295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8295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8295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8295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8295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8295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8295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8295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8295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8295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8295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8295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8295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8295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8304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8304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8304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8304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8304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8304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8304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8304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8304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8304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8304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8304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8304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8304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8304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8304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8304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8304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8304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8304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8304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8304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8304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8304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8304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8304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8304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8304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8304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8304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8304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8304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8304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8304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8304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8304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8304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8304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8304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8304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8271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8271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8271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8271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8271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8271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8271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8271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8271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8271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8271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8271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8271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8271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8271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8271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8271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8271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8271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8271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8271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8271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8271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8271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8271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8271</v>
      </c>
      <c r="S2808" s="11">
        <f t="shared" si="174"/>
        <v>42185.267245370371</v>
      </c>
      <c r="T2808" s="11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8271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8271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8271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8271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8271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8271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8271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8271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8271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8271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8271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8271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8271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8271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8271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8271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8271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8271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8271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8271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8271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8271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8271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8271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8271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8271</v>
      </c>
      <c r="S2834" s="11">
        <f t="shared" si="178"/>
        <v>41938.709421296298</v>
      </c>
      <c r="T2834" s="11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8271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8271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8271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8271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8271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8271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8271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8271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8271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8271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8271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8271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8271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8271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8271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8271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8271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8271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8271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8271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8271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8271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8271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8271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8271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8271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8271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8271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8271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8271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8271</v>
      </c>
      <c r="S2865" s="11">
        <f t="shared" si="178"/>
        <v>41831.675034722226</v>
      </c>
      <c r="T2865" s="11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8271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8271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8271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8271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8271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8271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8271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8271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8271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8271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8271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8271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8271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8271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8271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8271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8271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8271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8271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8271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8271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8271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8271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8271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8271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8271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8271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8271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8271</v>
      </c>
      <c r="S2894" s="11">
        <f t="shared" si="182"/>
        <v>41869.714166666665</v>
      </c>
      <c r="T2894" s="11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8271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8271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8271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8271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8271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8271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8271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8271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8271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8271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8271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8271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8271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8271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8271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8271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8271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8271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8271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8271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8271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8271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8271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8271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8271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8271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8271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8271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8305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8305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8305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8305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8305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8305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8305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8305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8305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8305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8305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8305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8305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8305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8305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8305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8305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8305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8305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8305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8303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8303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8303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8303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8303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8303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8303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8303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8303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8303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8303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8303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8303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8303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8303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8303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8303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8303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8303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8303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8271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8271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8271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8271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8271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8271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8271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8271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8271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8271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8271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8271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8271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8271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8271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8271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8271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8271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8271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8271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8303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8303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8303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8303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8303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8303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8303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8303</v>
      </c>
      <c r="S2990" s="11">
        <f t="shared" si="186"/>
        <v>42511.362048611118</v>
      </c>
      <c r="T2990" s="11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8303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8303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8303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8303</v>
      </c>
      <c r="S2994" s="11">
        <f t="shared" si="186"/>
        <v>42622.767476851848</v>
      </c>
      <c r="T2994" s="11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8303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8303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8303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8303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8303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8303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8303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8303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8303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8303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8303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8303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8303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8303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8303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8303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8303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8303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8303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8303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8303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8303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8303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8303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8303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8303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8303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8303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8303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8303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8303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8303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8303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8303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8303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8303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8303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8303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8303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8303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8303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8303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8303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8303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8303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8303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8303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8303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8303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8303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8303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8303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8303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8303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8303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8303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8303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8303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8303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8303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8303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8303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8303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8303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8303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8303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8303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8303</v>
      </c>
      <c r="S3062" s="11">
        <f t="shared" si="190"/>
        <v>42245.274699074071</v>
      </c>
      <c r="T3062" s="11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8303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8303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8303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8303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8303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8303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8303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8303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8303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8303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8303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8303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8303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8303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8303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8303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8303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8303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8303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8303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8303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8303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8303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8303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8303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8303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8303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8303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8303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8303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8303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8303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8303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8303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8303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8303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8303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8303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8303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8303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8303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8303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8303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8303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8303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8303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8303</v>
      </c>
      <c r="S3109" s="11">
        <f t="shared" si="194"/>
        <v>42128.814247685179</v>
      </c>
      <c r="T3109" s="11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8303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8303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8303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8303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8303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8303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8303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8303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8303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8303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8303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8303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8303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8303</v>
      </c>
      <c r="S3123" s="11">
        <f t="shared" si="194"/>
        <v>41848.679803240739</v>
      </c>
      <c r="T3123" s="11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8303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8303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8303</v>
      </c>
      <c r="S3126" s="11">
        <f t="shared" si="194"/>
        <v>41977.780104166668</v>
      </c>
      <c r="T3126" s="11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8303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8303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8303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8271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8271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8271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8271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8271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8271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8271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8271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8271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8271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8271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8271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8271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8271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8271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8271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8271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8271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8271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8271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8271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8271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8271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8271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8271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8271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8271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8271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8271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8271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8271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8271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8271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8271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8271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8271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8271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8271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8271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8271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8271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8271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8271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8271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8271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8271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8271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8271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8271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8271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8271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8271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8271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8271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8271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8271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8271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8271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8271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8271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8305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8305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8305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8305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8305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8305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8305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8305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8305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8305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8305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8305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8305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8305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8305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8305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8305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8305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8305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8305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8271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8271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8271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8271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8271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8271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8271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8271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8271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8271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8271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8271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8271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8271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8271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8271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8271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8271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8271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8271</v>
      </c>
      <c r="S3229" s="11">
        <f t="shared" si="202"/>
        <v>42722.882361111115</v>
      </c>
      <c r="T3229" s="11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8271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8271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8271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8271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8271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8271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8271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8271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8271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8271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8271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8271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8271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8271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8271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8271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8271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8271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8271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8271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8271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8271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8271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8271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8271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8271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8271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8271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8271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8271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8271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8271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8271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8271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8271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8271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8271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8271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8271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8271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8271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8271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8271</v>
      </c>
      <c r="S3272" s="11">
        <f t="shared" si="206"/>
        <v>42167.533159722225</v>
      </c>
      <c r="T3272" s="11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8271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8271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8271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8271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8271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8271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8271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8271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8271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8271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8271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8271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8271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8271</v>
      </c>
      <c r="S3286" s="11">
        <f t="shared" si="206"/>
        <v>42380.884872685187</v>
      </c>
      <c r="T3286" s="11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8271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8271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8271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8271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8271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8271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8271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8271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8271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8271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8271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8271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8271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8271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8271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8271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8271</v>
      </c>
      <c r="S3303" s="11">
        <f t="shared" si="206"/>
        <v>42538.73583333334</v>
      </c>
      <c r="T3303" s="11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8271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8271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8271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8271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8271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8271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8271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8271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8271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8271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8271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8271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8271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8271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8271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8271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8271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8271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8271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8271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8271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8271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8271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8271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8271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8271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8271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8271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8271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8271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8271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8271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8271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8271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8271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8271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8271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8271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8271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8271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8271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8271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8271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8271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8271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8271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8271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8271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8271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8271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8271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8271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8271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8271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8271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8271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8271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8271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8271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8271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8271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8271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8271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8271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8271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8271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8271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8271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8271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8271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8271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8271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8271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8271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8271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8271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8271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8271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8271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8271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8271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8271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8271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8271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8271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8271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8271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8271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8271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8271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8271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8271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8271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8271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8271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8271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8271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8271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8271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8271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8271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8271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8271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8271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8271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8271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8271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8271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8271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8271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8271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8271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8271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8271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8271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8271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8271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8271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8271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8271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8271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8271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8271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8271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8271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8271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8271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8271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8271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8271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8271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8271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8271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8271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8271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8271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8271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8271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8271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8271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8271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8271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8271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8271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8271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8271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8271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8271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8271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8271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8271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8271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8271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8271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8271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8271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8271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8271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8271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8271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8271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8271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8271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8271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8271</v>
      </c>
      <c r="S3468" s="11">
        <f t="shared" si="218"/>
        <v>42420.019097222219</v>
      </c>
      <c r="T3468" s="11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8271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8271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8271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8271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8271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8271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8271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8271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8271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8271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8271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8271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8271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8271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8271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8271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8271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8271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8271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8271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8271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8271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8271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8271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8271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8271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8271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8271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8271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8271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8271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8271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8271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8271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8271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8271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8271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8271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8271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8271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8271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8271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8271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8271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8271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8271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8271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8271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8271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8271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8271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8271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8271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8271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8271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8271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8271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8271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8271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8271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8271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8271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8271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8271</v>
      </c>
      <c r="S3532" s="11">
        <f t="shared" si="222"/>
        <v>42442.623344907406</v>
      </c>
      <c r="T3532" s="11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8271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8271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8271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8271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8271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8271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8271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8271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8271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8271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8271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8271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8271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8271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8271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8271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8271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8271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8271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8271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8271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8271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8271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8271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8271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8271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8271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8271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8271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8271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8271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8271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8271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8271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8271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8271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8271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8271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8271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8271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8271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8271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8271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8271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8271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8271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8271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8271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8271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8271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8271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8271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8271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8271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8271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8271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8271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8271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8271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8271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8271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8271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8271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8271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8271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8271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8271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8271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8271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8271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8271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8271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8271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8271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8271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8271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8271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8271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8271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8271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8271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8271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8271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8271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8271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8271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8271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8271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8271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8271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8271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8271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8271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8271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8271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8271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8271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8305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8305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8305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8305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8305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8305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8305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8305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8305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8305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8305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8305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8305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8305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8305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8305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8305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8305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8305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8305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8271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8271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8271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8271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8271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8271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8271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8271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8271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8271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8271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8271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8271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8271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8271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8271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8271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8271</v>
      </c>
      <c r="S3667" s="11">
        <f t="shared" si="230"/>
        <v>42294.808124999996</v>
      </c>
      <c r="T3667" s="11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8271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8271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8271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8271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8271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8271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8271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8271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8271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8271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8271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8271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8271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8271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8271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8271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8271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8271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8271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8271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8271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8271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8271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8271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8271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8271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8271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8271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8271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8271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8271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8271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8271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8271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8271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8271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8271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8271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8271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8271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8271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8271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8271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8271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8271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8271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8271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8271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8271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8271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8271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8271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8271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8271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8271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8271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8271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8271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8271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8271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8271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8271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8271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8271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8271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8271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8271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8271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8271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8271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8271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8271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8271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8271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8271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8271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8271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8271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8271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8271</v>
      </c>
      <c r="S3747" s="11">
        <f t="shared" si="234"/>
        <v>41831.697939814818</v>
      </c>
      <c r="T3747" s="11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8271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8271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8305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8305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8305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8305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8305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8305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8305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8305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8305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8305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8305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8305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8305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8305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8305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8305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8305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8305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8305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8305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8305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8305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8305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8305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8305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8305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8305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8305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8305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8305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8305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8305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8305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8305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8305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8305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8305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8305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8305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8305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8305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8305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8305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8305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8305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8305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8305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8305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8305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8305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8305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8305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8305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8305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8305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8305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8305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8305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8305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8305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8271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8271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8271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8271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8271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8271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8271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8271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8271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8271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8271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8271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8271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8271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8271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8271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8271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8271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8271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8271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8271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8271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8271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8271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8271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8271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8271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8271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8271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8271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8271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8271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8271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8271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8271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8271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8271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8271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8271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8271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8271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8271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8271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8271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8271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8271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8271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8271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8271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8271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8271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8271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8271</v>
      </c>
      <c r="S3862" s="11">
        <f t="shared" si="242"/>
        <v>41833.660995370366</v>
      </c>
      <c r="T3862" s="11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8271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8271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8271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8271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8271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8271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8271</v>
      </c>
      <c r="S3869" s="11">
        <f t="shared" si="242"/>
        <v>42509.814108796301</v>
      </c>
      <c r="T3869" s="11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8305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8305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8305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8305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8305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8305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8305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8305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8305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8305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8305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8305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8305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8305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8305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8305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8305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8305</v>
      </c>
      <c r="S3887" s="11">
        <f t="shared" si="242"/>
        <v>42469.951284722221</v>
      </c>
      <c r="T3887" s="11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8305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8305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8271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8271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8271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8271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8271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8271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8271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8271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8271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8271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8271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8271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8271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8271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8271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8271</v>
      </c>
      <c r="S3905" s="11">
        <f t="shared" si="242"/>
        <v>42186.01116898148</v>
      </c>
      <c r="T3905" s="11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8271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8271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8271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8271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8271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8271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8271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8271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8271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8271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8271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8271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8271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8271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8271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8271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8271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8271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8271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8271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8271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8271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8271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8271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8271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8271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8271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8271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8271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8271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8271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8271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8271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8271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8271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8271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8271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8271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8271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8271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8271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8271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8271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8271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8271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8271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8271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8271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8271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8271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8271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8271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8271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8271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8271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8271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8271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8271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8271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8271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8271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8271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8271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8271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8271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8271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8271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8271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8271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8271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8271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8271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8271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8271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8271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8271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8271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8271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8271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8271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8271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8271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8271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8271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8271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8271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8271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8271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8271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8271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8271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8271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8271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8271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8271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8271</v>
      </c>
      <c r="S4001" s="11">
        <f t="shared" si="250"/>
        <v>41842.828680555554</v>
      </c>
      <c r="T4001" s="11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8271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8271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8271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8271</v>
      </c>
      <c r="S4005" s="11">
        <f t="shared" si="250"/>
        <v>42020.587349537032</v>
      </c>
      <c r="T4005" s="11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8271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8271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8271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8271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8271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8271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8271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8271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8271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8271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8271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8271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8271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8271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8271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8271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8271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8271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8271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8271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8271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8271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8271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8271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8271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8271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8271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8271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8271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8271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8271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8271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8271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8271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8271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8271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8271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8271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8271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8271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8271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8271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8271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8271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8271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8271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8271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8271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8271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8271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8271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8271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8271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8271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8271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8271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8271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8271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8271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8271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8271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8271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8271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8271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8271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8271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8271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8271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8271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8271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8271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8271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8271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8271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8271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8271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8271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8271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8271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8271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8271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8271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8271</v>
      </c>
      <c r="S4088" s="11">
        <f t="shared" si="254"/>
        <v>42304.940960648149</v>
      </c>
      <c r="T4088" s="11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8271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8271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8271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8271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8271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8271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8271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8271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8271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8271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8271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8271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8271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8271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8271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8271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8271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8271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8271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8271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8271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8271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8271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8271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8271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8271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8271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4" priority="4" operator="containsText" text="currently live">
      <formula>NOT(ISERROR(SEARCH("currently 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2">
      <colorScale>
        <cfvo type="formula" val="&quot;$0$1$&lt;99&quot;"/>
        <cfvo type="formula" val="&quot;100&lt;=$O$1&lt;199&quot;"/>
        <cfvo type="formula" val="&quot;$O$1=200&quot;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CE91A-068C-3E4E-B655-D635F24D28E9}">
  <sheetPr codeName="Sheet2"/>
  <dimension ref="A1:F41"/>
  <sheetViews>
    <sheetView workbookViewId="0">
      <selection activeCell="A3" sqref="A3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3" spans="1:6" x14ac:dyDescent="0.2">
      <c r="A3" s="8" t="s">
        <v>8321</v>
      </c>
      <c r="B3" s="8" t="s">
        <v>8322</v>
      </c>
    </row>
    <row r="4" spans="1:6" x14ac:dyDescent="0.2">
      <c r="A4" s="8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8284</v>
      </c>
      <c r="B6" s="10">
        <v>20</v>
      </c>
      <c r="C6" s="10">
        <v>120</v>
      </c>
      <c r="D6" s="10"/>
      <c r="E6" s="10"/>
      <c r="F6" s="10">
        <v>140</v>
      </c>
    </row>
    <row r="7" spans="1:6" x14ac:dyDescent="0.2">
      <c r="A7" s="9" t="s">
        <v>8299</v>
      </c>
      <c r="B7" s="10"/>
      <c r="C7" s="10">
        <v>20</v>
      </c>
      <c r="D7" s="10"/>
      <c r="E7" s="10"/>
      <c r="F7" s="10">
        <v>20</v>
      </c>
    </row>
    <row r="8" spans="1:6" x14ac:dyDescent="0.2">
      <c r="A8" s="9" t="s">
        <v>8298</v>
      </c>
      <c r="B8" s="10"/>
      <c r="C8" s="10"/>
      <c r="D8" s="10">
        <v>6</v>
      </c>
      <c r="E8" s="10">
        <v>34</v>
      </c>
      <c r="F8" s="10">
        <v>40</v>
      </c>
    </row>
    <row r="9" spans="1:6" x14ac:dyDescent="0.2">
      <c r="A9" s="9" t="s">
        <v>8283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8297</v>
      </c>
      <c r="B10" s="10"/>
      <c r="C10" s="10"/>
      <c r="D10" s="10"/>
      <c r="E10" s="10">
        <v>80</v>
      </c>
      <c r="F10" s="10">
        <v>80</v>
      </c>
    </row>
    <row r="11" spans="1:6" x14ac:dyDescent="0.2">
      <c r="A11" s="9" t="s">
        <v>8282</v>
      </c>
      <c r="B11" s="10"/>
      <c r="C11" s="10">
        <v>100</v>
      </c>
      <c r="D11" s="10"/>
      <c r="E11" s="10"/>
      <c r="F11" s="10">
        <v>100</v>
      </c>
    </row>
    <row r="12" spans="1:6" x14ac:dyDescent="0.2">
      <c r="A12" s="9" t="s">
        <v>8281</v>
      </c>
      <c r="B12" s="10">
        <v>24</v>
      </c>
      <c r="C12" s="10"/>
      <c r="D12" s="10"/>
      <c r="E12" s="10"/>
      <c r="F12" s="10">
        <v>24</v>
      </c>
    </row>
    <row r="13" spans="1:6" x14ac:dyDescent="0.2">
      <c r="A13" s="9" t="s">
        <v>8300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8280</v>
      </c>
      <c r="B14" s="10"/>
      <c r="C14" s="10"/>
      <c r="D14" s="10"/>
      <c r="E14" s="10">
        <v>40</v>
      </c>
      <c r="F14" s="10">
        <v>40</v>
      </c>
    </row>
    <row r="15" spans="1:6" x14ac:dyDescent="0.2">
      <c r="A15" s="9" t="s">
        <v>8293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">
      <c r="A16" s="9" t="s">
        <v>8279</v>
      </c>
      <c r="B16" s="10"/>
      <c r="C16" s="10">
        <v>20</v>
      </c>
      <c r="D16" s="10"/>
      <c r="E16" s="10">
        <v>140</v>
      </c>
      <c r="F16" s="10">
        <v>160</v>
      </c>
    </row>
    <row r="17" spans="1:6" x14ac:dyDescent="0.2">
      <c r="A17" s="9" t="s">
        <v>8278</v>
      </c>
      <c r="B17" s="10"/>
      <c r="C17" s="10">
        <v>60</v>
      </c>
      <c r="D17" s="10"/>
      <c r="E17" s="10"/>
      <c r="F17" s="10">
        <v>60</v>
      </c>
    </row>
    <row r="18" spans="1:6" x14ac:dyDescent="0.2">
      <c r="A18" s="9" t="s">
        <v>8277</v>
      </c>
      <c r="B18" s="10"/>
      <c r="C18" s="10"/>
      <c r="D18" s="10"/>
      <c r="E18" s="10">
        <v>20</v>
      </c>
      <c r="F18" s="10">
        <v>20</v>
      </c>
    </row>
    <row r="19" spans="1:6" x14ac:dyDescent="0.2">
      <c r="A19" s="9" t="s">
        <v>8292</v>
      </c>
      <c r="B19" s="10"/>
      <c r="C19" s="10"/>
      <c r="D19" s="10"/>
      <c r="E19" s="10">
        <v>40</v>
      </c>
      <c r="F19" s="10">
        <v>40</v>
      </c>
    </row>
    <row r="20" spans="1:6" x14ac:dyDescent="0.2">
      <c r="A20" s="9" t="s">
        <v>8276</v>
      </c>
      <c r="B20" s="10"/>
      <c r="C20" s="10"/>
      <c r="D20" s="10"/>
      <c r="E20" s="10">
        <v>260</v>
      </c>
      <c r="F20" s="10">
        <v>260</v>
      </c>
    </row>
    <row r="21" spans="1:6" x14ac:dyDescent="0.2">
      <c r="A21" s="9" t="s">
        <v>8286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8289</v>
      </c>
      <c r="B22" s="10"/>
      <c r="C22" s="10">
        <v>20</v>
      </c>
      <c r="D22" s="10"/>
      <c r="E22" s="10"/>
      <c r="F22" s="10">
        <v>20</v>
      </c>
    </row>
    <row r="23" spans="1:6" x14ac:dyDescent="0.2">
      <c r="A23" s="9" t="s">
        <v>8296</v>
      </c>
      <c r="B23" s="10"/>
      <c r="C23" s="10">
        <v>20</v>
      </c>
      <c r="D23" s="10"/>
      <c r="E23" s="10"/>
      <c r="F23" s="10">
        <v>20</v>
      </c>
    </row>
    <row r="24" spans="1:6" x14ac:dyDescent="0.2">
      <c r="A24" s="9" t="s">
        <v>8285</v>
      </c>
      <c r="B24" s="10"/>
      <c r="C24" s="10">
        <v>57</v>
      </c>
      <c r="D24" s="10"/>
      <c r="E24" s="10">
        <v>103</v>
      </c>
      <c r="F24" s="10">
        <v>160</v>
      </c>
    </row>
    <row r="25" spans="1:6" x14ac:dyDescent="0.2">
      <c r="A25" s="9" t="s">
        <v>8291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8290</v>
      </c>
      <c r="B26" s="10">
        <v>20</v>
      </c>
      <c r="C26" s="10"/>
      <c r="D26" s="10"/>
      <c r="E26" s="10"/>
      <c r="F26" s="10">
        <v>20</v>
      </c>
    </row>
    <row r="27" spans="1:6" x14ac:dyDescent="0.2">
      <c r="A27" s="9" t="s">
        <v>8304</v>
      </c>
      <c r="B27" s="10"/>
      <c r="C27" s="10">
        <v>40</v>
      </c>
      <c r="D27" s="10"/>
      <c r="E27" s="10"/>
      <c r="F27" s="10">
        <v>40</v>
      </c>
    </row>
    <row r="28" spans="1:6" x14ac:dyDescent="0.2">
      <c r="A28" s="9" t="s">
        <v>8275</v>
      </c>
      <c r="B28" s="10"/>
      <c r="C28" s="10">
        <v>40</v>
      </c>
      <c r="D28" s="10"/>
      <c r="E28" s="10"/>
      <c r="F28" s="10">
        <v>40</v>
      </c>
    </row>
    <row r="29" spans="1:6" x14ac:dyDescent="0.2">
      <c r="A29" s="9" t="s">
        <v>8274</v>
      </c>
      <c r="B29" s="10"/>
      <c r="C29" s="10"/>
      <c r="D29" s="10"/>
      <c r="E29" s="10">
        <v>60</v>
      </c>
      <c r="F29" s="10">
        <v>60</v>
      </c>
    </row>
    <row r="30" spans="1:6" x14ac:dyDescent="0.2">
      <c r="A30" s="9" t="s">
        <v>8315</v>
      </c>
      <c r="B30" s="10"/>
      <c r="C30" s="10"/>
      <c r="D30" s="10"/>
      <c r="E30" s="10">
        <v>20</v>
      </c>
      <c r="F30" s="10">
        <v>20</v>
      </c>
    </row>
    <row r="31" spans="1:6" x14ac:dyDescent="0.2">
      <c r="A31" s="9" t="s">
        <v>8287</v>
      </c>
      <c r="B31" s="10">
        <v>10</v>
      </c>
      <c r="C31" s="10">
        <v>47</v>
      </c>
      <c r="D31" s="10"/>
      <c r="E31" s="10"/>
      <c r="F31" s="10">
        <v>57</v>
      </c>
    </row>
    <row r="32" spans="1:6" x14ac:dyDescent="0.2">
      <c r="A32" s="9" t="s">
        <v>8294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8295</v>
      </c>
      <c r="B33" s="10"/>
      <c r="C33" s="10"/>
      <c r="D33" s="10"/>
      <c r="E33" s="10">
        <v>140</v>
      </c>
      <c r="F33" s="10">
        <v>140</v>
      </c>
    </row>
    <row r="34" spans="1:6" x14ac:dyDescent="0.2">
      <c r="A34" s="9" t="s">
        <v>8302</v>
      </c>
      <c r="B34" s="10"/>
      <c r="C34" s="10">
        <v>11</v>
      </c>
      <c r="D34" s="10"/>
      <c r="E34" s="10">
        <v>9</v>
      </c>
      <c r="F34" s="10">
        <v>20</v>
      </c>
    </row>
    <row r="35" spans="1:6" x14ac:dyDescent="0.2">
      <c r="A35" s="9" t="s">
        <v>8301</v>
      </c>
      <c r="B35" s="10">
        <v>18</v>
      </c>
      <c r="C35" s="10">
        <v>2</v>
      </c>
      <c r="D35" s="10"/>
      <c r="E35" s="10">
        <v>40</v>
      </c>
      <c r="F35" s="10">
        <v>60</v>
      </c>
    </row>
    <row r="36" spans="1:6" x14ac:dyDescent="0.2">
      <c r="A36" s="9" t="s">
        <v>8273</v>
      </c>
      <c r="B36" s="10">
        <v>60</v>
      </c>
      <c r="C36" s="10">
        <v>120</v>
      </c>
      <c r="D36" s="10"/>
      <c r="E36" s="10">
        <v>20</v>
      </c>
      <c r="F36" s="10">
        <v>200</v>
      </c>
    </row>
    <row r="37" spans="1:6" x14ac:dyDescent="0.2">
      <c r="A37" s="9" t="s">
        <v>8272</v>
      </c>
      <c r="B37" s="10">
        <v>100</v>
      </c>
      <c r="C37" s="10">
        <v>60</v>
      </c>
      <c r="D37" s="10"/>
      <c r="E37" s="10"/>
      <c r="F37" s="10">
        <v>160</v>
      </c>
    </row>
    <row r="38" spans="1:6" x14ac:dyDescent="0.2">
      <c r="A38" s="9" t="s">
        <v>8305</v>
      </c>
      <c r="B38" s="10">
        <v>20</v>
      </c>
      <c r="C38" s="10">
        <v>60</v>
      </c>
      <c r="D38" s="10"/>
      <c r="E38" s="10">
        <v>60</v>
      </c>
      <c r="F38" s="10">
        <v>140</v>
      </c>
    </row>
    <row r="39" spans="1:6" x14ac:dyDescent="0.2">
      <c r="A39" s="9" t="s">
        <v>8271</v>
      </c>
      <c r="B39" s="10"/>
      <c r="C39" s="10">
        <v>353</v>
      </c>
      <c r="D39" s="10">
        <v>19</v>
      </c>
      <c r="E39" s="10">
        <v>694</v>
      </c>
      <c r="F39" s="10">
        <v>1066</v>
      </c>
    </row>
    <row r="40" spans="1:6" x14ac:dyDescent="0.2">
      <c r="A40" s="9" t="s">
        <v>8303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">
      <c r="A41" s="9" t="s">
        <v>8320</v>
      </c>
      <c r="B41" s="10">
        <v>349</v>
      </c>
      <c r="C41" s="10">
        <v>1530</v>
      </c>
      <c r="D41" s="10">
        <v>50</v>
      </c>
      <c r="E41" s="10">
        <v>2185</v>
      </c>
      <c r="F41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4F3E-402F-0043-970C-EDFBD048B628}">
  <sheetPr codeName="Sheet3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2" spans="1:6" x14ac:dyDescent="0.2">
      <c r="A2" s="8" t="s">
        <v>8317</v>
      </c>
      <c r="B2" t="s">
        <v>8324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8316</v>
      </c>
      <c r="B6" s="10"/>
      <c r="C6" s="10"/>
      <c r="D6" s="10"/>
      <c r="E6" s="10">
        <v>20</v>
      </c>
      <c r="F6" s="10">
        <v>20</v>
      </c>
    </row>
    <row r="7" spans="1:6" x14ac:dyDescent="0.2">
      <c r="A7" s="9" t="s">
        <v>8314</v>
      </c>
      <c r="B7" s="10"/>
      <c r="C7" s="10">
        <v>100</v>
      </c>
      <c r="D7" s="10"/>
      <c r="E7" s="10"/>
      <c r="F7" s="10">
        <v>100</v>
      </c>
    </row>
    <row r="8" spans="1:6" x14ac:dyDescent="0.2">
      <c r="A8" s="9" t="s">
        <v>8313</v>
      </c>
      <c r="B8" s="10"/>
      <c r="C8" s="10"/>
      <c r="D8" s="10"/>
      <c r="E8" s="10">
        <v>180</v>
      </c>
      <c r="F8" s="10">
        <v>180</v>
      </c>
    </row>
    <row r="9" spans="1:6" x14ac:dyDescent="0.2">
      <c r="A9" s="9" t="s">
        <v>8312</v>
      </c>
      <c r="B9" s="10"/>
      <c r="C9" s="10">
        <v>80</v>
      </c>
      <c r="D9" s="10"/>
      <c r="E9" s="10"/>
      <c r="F9" s="10">
        <v>80</v>
      </c>
    </row>
    <row r="10" spans="1:6" x14ac:dyDescent="0.2">
      <c r="A10" s="9" t="s">
        <v>8311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8310</v>
      </c>
      <c r="B11" s="10"/>
      <c r="C11" s="10"/>
      <c r="D11" s="10"/>
      <c r="E11" s="10">
        <v>60</v>
      </c>
      <c r="F11" s="10">
        <v>60</v>
      </c>
    </row>
    <row r="12" spans="1:6" x14ac:dyDescent="0.2">
      <c r="A12" s="9" t="s">
        <v>8309</v>
      </c>
      <c r="B12" s="10"/>
      <c r="C12" s="10"/>
      <c r="D12" s="10"/>
      <c r="E12" s="10">
        <v>60</v>
      </c>
      <c r="F12" s="10">
        <v>60</v>
      </c>
    </row>
    <row r="13" spans="1:6" x14ac:dyDescent="0.2">
      <c r="A13" s="9" t="s">
        <v>8323</v>
      </c>
      <c r="B13" s="10">
        <v>309</v>
      </c>
      <c r="C13" s="10">
        <v>1350</v>
      </c>
      <c r="D13" s="10">
        <v>50</v>
      </c>
      <c r="E13" s="10">
        <v>1865</v>
      </c>
      <c r="F13" s="10">
        <v>3574</v>
      </c>
    </row>
    <row r="14" spans="1:6" x14ac:dyDescent="0.2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59FC-C5F7-D346-AF96-A775E43FD0C5}">
  <dimension ref="A1:F18"/>
  <sheetViews>
    <sheetView tabSelected="1" workbookViewId="0">
      <selection activeCell="R5" sqref="R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8317</v>
      </c>
      <c r="B1" t="s">
        <v>8324</v>
      </c>
    </row>
    <row r="2" spans="1:6" x14ac:dyDescent="0.2">
      <c r="A2" s="8" t="s">
        <v>8327</v>
      </c>
      <c r="B2" t="s">
        <v>8324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22" t="s">
        <v>8354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22" t="s">
        <v>8355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22" t="s">
        <v>8356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22" t="s">
        <v>8357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22" t="s">
        <v>8358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22" t="s">
        <v>8359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22" t="s">
        <v>8360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22" t="s">
        <v>8361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22" t="s">
        <v>8362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22" t="s">
        <v>8363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22" t="s">
        <v>8364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22" t="s">
        <v>8365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2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337B-0AE4-2948-92CC-7E114EFFFC8B}">
  <sheetPr codeName="Sheet5"/>
  <dimension ref="A1:H13"/>
  <sheetViews>
    <sheetView topLeftCell="A11" zoomScale="80" zoomScaleNormal="80" workbookViewId="0">
      <selection activeCell="G19" sqref="G19"/>
    </sheetView>
  </sheetViews>
  <sheetFormatPr baseColWidth="10" defaultRowHeight="15" x14ac:dyDescent="0.2"/>
  <cols>
    <col min="1" max="1" width="24.83203125" bestFit="1" customWidth="1"/>
    <col min="2" max="2" width="17.6640625" bestFit="1" customWidth="1"/>
    <col min="3" max="3" width="13.33203125" bestFit="1" customWidth="1"/>
    <col min="4" max="4" width="24.83203125" bestFit="1" customWidth="1"/>
    <col min="5" max="5" width="26.6640625" bestFit="1" customWidth="1"/>
    <col min="6" max="6" width="22.5" bestFit="1" customWidth="1"/>
    <col min="7" max="7" width="25.1640625" bestFit="1" customWidth="1"/>
    <col min="8" max="8" width="26.6640625" bestFit="1" customWidth="1"/>
    <col min="9" max="9" width="22.5" bestFit="1" customWidth="1"/>
    <col min="10" max="10" width="25.1640625" bestFit="1" customWidth="1"/>
    <col min="11" max="11" width="26.6640625" bestFit="1" customWidth="1"/>
    <col min="12" max="12" width="22.5" bestFit="1" customWidth="1"/>
    <col min="13" max="13" width="25.1640625" bestFit="1" customWidth="1"/>
    <col min="14" max="14" width="26.6640625" bestFit="1" customWidth="1"/>
    <col min="15" max="15" width="22.5" bestFit="1" customWidth="1"/>
    <col min="16" max="16" width="25.1640625" bestFit="1" customWidth="1"/>
    <col min="17" max="17" width="26.6640625" bestFit="1" customWidth="1"/>
    <col min="18" max="18" width="22.5" bestFit="1" customWidth="1"/>
    <col min="19" max="19" width="25.1640625" bestFit="1" customWidth="1"/>
    <col min="20" max="20" width="26.6640625" bestFit="1" customWidth="1"/>
    <col min="21" max="21" width="22.5" bestFit="1" customWidth="1"/>
    <col min="22" max="22" width="25.1640625" bestFit="1" customWidth="1"/>
    <col min="23" max="23" width="26.6640625" bestFit="1" customWidth="1"/>
    <col min="24" max="24" width="22.5" bestFit="1" customWidth="1"/>
    <col min="25" max="25" width="25.1640625" bestFit="1" customWidth="1"/>
    <col min="26" max="26" width="26.6640625" bestFit="1" customWidth="1"/>
    <col min="27" max="27" width="22.5" bestFit="1" customWidth="1"/>
    <col min="28" max="28" width="25.1640625" bestFit="1" customWidth="1"/>
    <col min="29" max="29" width="26.6640625" bestFit="1" customWidth="1"/>
    <col min="30" max="30" width="22.5" bestFit="1" customWidth="1"/>
    <col min="31" max="31" width="25.1640625" bestFit="1" customWidth="1"/>
    <col min="32" max="32" width="26.6640625" bestFit="1" customWidth="1"/>
    <col min="33" max="33" width="22.5" bestFit="1" customWidth="1"/>
    <col min="34" max="34" width="25.1640625" bestFit="1" customWidth="1"/>
    <col min="35" max="35" width="26.6640625" bestFit="1" customWidth="1"/>
    <col min="36" max="36" width="22.5" bestFit="1" customWidth="1"/>
    <col min="37" max="37" width="25.1640625" bestFit="1" customWidth="1"/>
    <col min="38" max="38" width="26.6640625" bestFit="1" customWidth="1"/>
    <col min="39" max="39" width="22.5" bestFit="1" customWidth="1"/>
    <col min="40" max="40" width="25.1640625" bestFit="1" customWidth="1"/>
    <col min="41" max="41" width="30.83203125" bestFit="1" customWidth="1"/>
    <col min="42" max="42" width="26.83203125" bestFit="1" customWidth="1"/>
    <col min="43" max="43" width="29.5" bestFit="1" customWidth="1"/>
    <col min="44" max="44" width="26.83203125" bestFit="1" customWidth="1"/>
    <col min="45" max="46" width="30.83203125" bestFit="1" customWidth="1"/>
  </cols>
  <sheetData>
    <row r="1" spans="1:8" x14ac:dyDescent="0.2">
      <c r="A1" t="s">
        <v>8328</v>
      </c>
      <c r="B1" t="s">
        <v>8329</v>
      </c>
      <c r="C1" t="s">
        <v>8330</v>
      </c>
      <c r="D1" t="s">
        <v>8331</v>
      </c>
      <c r="E1" t="s">
        <v>8332</v>
      </c>
      <c r="F1" t="s">
        <v>8333</v>
      </c>
      <c r="G1" t="s">
        <v>8334</v>
      </c>
      <c r="H1" t="s">
        <v>8335</v>
      </c>
    </row>
    <row r="2" spans="1:8" x14ac:dyDescent="0.2">
      <c r="A2" t="s">
        <v>8347</v>
      </c>
      <c r="B2">
        <f>COUNTIFS('Main Data Set'!D:D,"&lt;1000",'Main Data Set'!F:F,"successful")</f>
        <v>322</v>
      </c>
      <c r="C2">
        <f>COUNTIFS('Main Data Set'!D:D,"&lt;1000",'Main Data Set'!F:F,"failed")</f>
        <v>113</v>
      </c>
      <c r="D2">
        <f>COUNTIFS('Main Data Set'!D:D,"&lt;1000",'Main Data Set'!F:F,"canceled")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8336</v>
      </c>
      <c r="B3">
        <f>COUNTIFS('Main Data Set'!D:D,"&gt;=1000",'Main Data Set'!D:D,"&lt;=4999",'Main Data Set'!F:F,"successful")</f>
        <v>932</v>
      </c>
      <c r="C3">
        <f>COUNTIFS('Main Data Set'!D:D,"&gt;=1000",'Main Data Set'!D:D,"&lt;=4999",'Main Data Set'!F:F,"failed")</f>
        <v>420</v>
      </c>
      <c r="D3">
        <f>COUNTIFS('Main Data Set'!D:D,"&gt;=1000",'Main Data Set'!D:D,"&lt;=4999",'Main Data Set'!F:F,"canceled")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8337</v>
      </c>
      <c r="B4">
        <f>COUNTIFS('Main Data Set'!D:D,"&gt;=5000",'Main Data Set'!D:D,"&lt;=9999",'Main Data Set'!F:F,"successful")</f>
        <v>381</v>
      </c>
      <c r="C4">
        <f>COUNTIFS('Main Data Set'!D:D,"&gt;=5000",'Main Data Set'!D:D,"&lt;=9999",'Main Data Set'!F:F,"failed")</f>
        <v>283</v>
      </c>
      <c r="D4">
        <f>COUNTIFS('Main Data Set'!D:D,"&gt;=5000",'Main Data Set'!D:D,"&lt;=9999",'Main Data Set'!F:F,"canceled")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8338</v>
      </c>
      <c r="B5">
        <f>COUNTIFS('Main Data Set'!D:D,"&gt;=10000",'Main Data Set'!D:D,"&lt;=14999",'Main Data Set'!F:F,"successful")</f>
        <v>168</v>
      </c>
      <c r="C5">
        <f>COUNTIFS('Main Data Set'!D:D,"&gt;=10000",'Main Data Set'!D:D,"&lt;=14999",'Main Data Set'!F:F,"failed")</f>
        <v>144</v>
      </c>
      <c r="D5">
        <f>COUNTIFS('Main Data Set'!D:D,"&gt;=10000",'Main Data Set'!D:D,"&lt;=14999",'Main Data Set'!F:F,"canceled")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8339</v>
      </c>
      <c r="B6">
        <f>COUNTIFS('Main Data Set'!D:D,"&gt;=15000",'Main Data Set'!D:D,"&lt;=19999",'Main Data Set'!F:F,"successful")</f>
        <v>94</v>
      </c>
      <c r="C6">
        <f>COUNTIFS('Main Data Set'!D:D,"&gt;=15000",'Main Data Set'!D:D,"&lt;=19999",'Main Data Set'!F:F,"failed")</f>
        <v>90</v>
      </c>
      <c r="D6">
        <f>COUNTIFS('Main Data Set'!D:D,"&gt;=15000",'Main Data Set'!D:D,"&lt;=19999",'Main Data Set'!F:F,"canceled")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8340</v>
      </c>
      <c r="B7">
        <f>COUNTIFS('Main Data Set'!D:D,"&gt;=20000",'Main Data Set'!D:D,"&lt;=24999",'Main Data Set'!F:F,"successful")</f>
        <v>62</v>
      </c>
      <c r="C7">
        <f>COUNTIFS('Main Data Set'!D:D,"&gt;=20000",'Main Data Set'!D:D,"&lt;=24999",'Main Data Set'!F:F,"failed")</f>
        <v>72</v>
      </c>
      <c r="D7">
        <f>COUNTIFS('Main Data Set'!D:D,"&gt;=20000",'Main Data Set'!D:D,"&lt;=24999",'Main Data Set'!F:F,"canceled")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8341</v>
      </c>
      <c r="B8">
        <f>COUNTIFS('Main Data Set'!D:D,"&gt;=25000",'Main Data Set'!D:D,"&lt;29999",'Main Data Set'!F:F,"successful")</f>
        <v>55</v>
      </c>
      <c r="C8">
        <f>COUNTIFS('Main Data Set'!D:D,"&gt;=25000",'Main Data Set'!D:D,"&lt;29999",'Main Data Set'!F:F,"failed")</f>
        <v>64</v>
      </c>
      <c r="D8">
        <f>COUNTIFS('Main Data Set'!D:D,"&gt;=25000",'Main Data Set'!D:D,"&lt;29999",'Main Data Set'!F:F,"canceled")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8342</v>
      </c>
      <c r="B9">
        <f>COUNTIFS('Main Data Set'!D:D,"&gt;=30000",'Main Data Set'!D:D,"&lt;=34999",'Main Data Set'!F:F,"successful")</f>
        <v>32</v>
      </c>
      <c r="C9">
        <f>COUNTIFS('Main Data Set'!D:D,"&gt;=30000",'Main Data Set'!D:D,"&lt;=34999",'Main Data Set'!F:F,"failed")</f>
        <v>37</v>
      </c>
      <c r="D9">
        <f>COUNTIFS('Main Data Set'!D:D,"&gt;=30000",'Main Data Set'!D:D,"&lt;=34999",'Main Data Set'!F:F,"canceled")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8343</v>
      </c>
      <c r="B10">
        <f>COUNTIFS('Main Data Set'!D:D,"&gt;=35000",'Main Data Set'!D:D,"&lt;=39999",'Main Data Set'!F:F,"successful")</f>
        <v>26</v>
      </c>
      <c r="C10">
        <f>COUNTIFS('Main Data Set'!D:D,"&gt;=35000",'Main Data Set'!D:D,"&lt;=39999",'Main Data Set'!F:F,"failed")</f>
        <v>22</v>
      </c>
      <c r="D10">
        <f>COUNTIFS('Main Data Set'!D:D,"&gt;=35000",'Main Data Set'!D:D,"&lt;=39999",'Main Data Set'!F:F,"canceled")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8344</v>
      </c>
      <c r="B11">
        <f>COUNTIFS('Main Data Set'!D:D,"&gt;=40000",'Main Data Set'!D:D,"&lt;=44999",'Main Data Set'!F:F,"successful")</f>
        <v>21</v>
      </c>
      <c r="C11">
        <f>COUNTIFS('Main Data Set'!D:D,"&gt;=40000",'Main Data Set'!D:D,"&lt;=44999",'Main Data Set'!F:F,"failed")</f>
        <v>16</v>
      </c>
      <c r="D11">
        <f>COUNTIFS('Main Data Set'!D:D,"&gt;=40000",'Main Data Set'!D:D,"&lt;=44999",'Main Data Set'!F:F,"canceled")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8345</v>
      </c>
      <c r="B12">
        <f>COUNTIFS('Main Data Set'!D:D,"&gt;=45000",'Main Data Set'!D:D,"&lt;=49999",'Main Data Set'!F:F,"successful")</f>
        <v>6</v>
      </c>
      <c r="C12">
        <f>COUNTIFS('Main Data Set'!D:D,"&gt;=45000",'Main Data Set'!D:D,"&lt;=49999",'Main Data Set'!F:F,"failed")</f>
        <v>11</v>
      </c>
      <c r="D12">
        <f>COUNTIFS('Main Data Set'!D:D,"&gt;=45000",'Main Data Set'!D:D,"&lt;=49999",'Main Data Set'!F:F,"canceled")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8346</v>
      </c>
      <c r="B13">
        <f>COUNTIFS('Main Data Set'!D:D,"&gt;50000",'Main Data Set'!F:F,"successful")</f>
        <v>55</v>
      </c>
      <c r="C13">
        <f>COUNTIFS('Main Data Set'!D:D,"&gt;50000",'Main Data Set'!F:F,"failed")</f>
        <v>198</v>
      </c>
      <c r="D13">
        <f>COUNTIFS('Main Data Set'!D:D,"&gt;50000",'Main Data Set'!F:F,"canceled")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D96A-1314-244A-B8AD-0997938793F4}">
  <sheetPr codeName="Sheet6"/>
  <dimension ref="A1:C7"/>
  <sheetViews>
    <sheetView zoomScale="170" zoomScaleNormal="170" workbookViewId="0">
      <selection activeCell="B10" sqref="B10"/>
    </sheetView>
  </sheetViews>
  <sheetFormatPr baseColWidth="10" defaultRowHeight="15" x14ac:dyDescent="0.2"/>
  <cols>
    <col min="1" max="1" width="14" bestFit="1" customWidth="1"/>
    <col min="2" max="2" width="28.6640625" bestFit="1" customWidth="1"/>
    <col min="3" max="3" width="30.6640625" bestFit="1" customWidth="1"/>
  </cols>
  <sheetData>
    <row r="1" spans="1:3" s="12" customFormat="1" ht="42" customHeight="1" x14ac:dyDescent="0.2">
      <c r="A1" s="14"/>
      <c r="B1" s="15" t="s">
        <v>8219</v>
      </c>
      <c r="C1" s="16" t="s">
        <v>8221</v>
      </c>
    </row>
    <row r="2" spans="1:3" x14ac:dyDescent="0.2">
      <c r="A2" s="17" t="s">
        <v>8348</v>
      </c>
      <c r="B2" s="13" cm="1">
        <f t="array" ref="B2">SUM(('Main Data Set'!$F$2:$F$4115=B1)*('Main Data Set'!$L$2:$L$4115))</f>
        <v>424819</v>
      </c>
      <c r="C2" s="18" cm="1">
        <f t="array" ref="C2">SUM(('Main Data Set'!F2:F4115=C1)*('Main Data Set'!L2:L4115))</f>
        <v>27096</v>
      </c>
    </row>
    <row r="3" spans="1:3" x14ac:dyDescent="0.2">
      <c r="A3" s="17" t="s">
        <v>8349</v>
      </c>
      <c r="B3" s="13" cm="1">
        <f t="array" ref="B3">AVERAGE(('Main Data Set'!$F2:$F$4115=B1)*('Main Data Set'!$L$2:$L$4115))</f>
        <v>103.26178901312591</v>
      </c>
      <c r="C3" s="18" cm="1">
        <f t="array" ref="C3">AVERAGE(('Main Data Set'!$F2:$F$4115=C1)*('Main Data Set'!$L$2:$L$4115))</f>
        <v>6.5862907146329608</v>
      </c>
    </row>
    <row r="4" spans="1:3" x14ac:dyDescent="0.2">
      <c r="A4" s="17" t="s">
        <v>8350</v>
      </c>
      <c r="B4" s="13" cm="1">
        <f t="array" ref="B4">MEDIAN(('Main Data Set'!$F2:$F$4115=B1)*('Main Data Set'!$L$2:$L$4115))</f>
        <v>13</v>
      </c>
      <c r="C4" s="18" cm="1">
        <f t="array" ref="C4">MEDIAN(('Main Data Set'!$F2:$F$4115=C1)*('Main Data Set'!$L$2:$L$4115))</f>
        <v>0</v>
      </c>
    </row>
    <row r="5" spans="1:3" x14ac:dyDescent="0.2">
      <c r="A5" s="17" t="s">
        <v>8351</v>
      </c>
      <c r="B5" s="13" cm="1">
        <f t="array" ref="B5">MIN(('Main Data Set'!$F2:$F$4115=B1)*('Main Data Set'!$L$2:$L$4115))</f>
        <v>0</v>
      </c>
      <c r="C5" s="18" cm="1">
        <f t="array" ref="C5">MIN(('Main Data Set'!$F2:$F$4115=C1)*('Main Data Set'!$L$2:$L$4115))</f>
        <v>0</v>
      </c>
    </row>
    <row r="6" spans="1:3" x14ac:dyDescent="0.2">
      <c r="A6" s="17" t="s">
        <v>8352</v>
      </c>
      <c r="B6" s="13" cm="1">
        <f t="array" ref="B6">MAX(('Main Data Set'!$F2:$F$4115=B1)*('Main Data Set'!$L$2:$L$4115))</f>
        <v>26457</v>
      </c>
      <c r="C6" s="18" cm="1">
        <f t="array" ref="C6">MAX(('Main Data Set'!$F2:$F$4115=C1)*('Main Data Set'!$L$2:$L$4115))</f>
        <v>1293</v>
      </c>
    </row>
    <row r="7" spans="1:3" ht="16" thickBot="1" x14ac:dyDescent="0.25">
      <c r="A7" s="19" t="s">
        <v>8353</v>
      </c>
      <c r="B7" s="20" cm="1">
        <f t="array" ref="B7">STDEV(('Main Data Set'!$F2:$F$4115=B1)*('Main Data Set'!$L$2:$L$4115))</f>
        <v>622.98261683882765</v>
      </c>
      <c r="C7" s="21" cm="1">
        <f t="array" ref="C7">STDEV(('Main Data Set'!$F2:$F$4115=C1)*('Main Data Set'!$L$2:$L$4115))</f>
        <v>38.430273729502112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 Data Set</vt:lpstr>
      <vt:lpstr>Category Stats</vt:lpstr>
      <vt:lpstr>Sub-Category Stats</vt:lpstr>
      <vt:lpstr>Launch Date Outcomes</vt:lpstr>
      <vt:lpstr>Bonus - Goal Outcomes</vt:lpstr>
      <vt:lpstr>Bonus - Backers Analysis</vt:lpstr>
      <vt:lpstr>MainDataSet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2021-09-18T22:24:17Z</dcterms:modified>
</cp:coreProperties>
</file>