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3576" windowHeight="2256"/>
  </bookViews>
  <sheets>
    <sheet name="macoupin budget" sheetId="1" r:id="rId1"/>
    <sheet name="Sheet1" sheetId="2" r:id="rId2"/>
    <sheet name="Sheet2" sheetId="3" r:id="rId3"/>
  </sheets>
  <calcPr calcId="125725"/>
</workbook>
</file>

<file path=xl/calcChain.xml><?xml version="1.0" encoding="utf-8"?>
<calcChain xmlns="http://schemas.openxmlformats.org/spreadsheetml/2006/main">
  <c r="AB381" i="1"/>
  <c r="AB340"/>
  <c r="AB343" s="1"/>
  <c r="AU415"/>
  <c r="AU381"/>
  <c r="AU340"/>
  <c r="D518"/>
  <c r="B518"/>
  <c r="A518"/>
  <c r="D513"/>
  <c r="D416"/>
  <c r="AA415"/>
  <c r="A410"/>
  <c r="D408"/>
  <c r="C408"/>
  <c r="A408"/>
  <c r="AA381"/>
  <c r="D347"/>
  <c r="AA340"/>
  <c r="B142" i="2" l="1"/>
  <c r="B143" s="1"/>
  <c r="B144" s="1"/>
  <c r="B145" s="1"/>
  <c r="B146" s="1"/>
  <c r="B147" s="1"/>
  <c r="AU232" i="1"/>
  <c r="AU224"/>
  <c r="AU219"/>
  <c r="AU200"/>
  <c r="AU177"/>
  <c r="AU150"/>
  <c r="AU122"/>
  <c r="AU107"/>
  <c r="AU100"/>
  <c r="AU95"/>
  <c r="AU94"/>
  <c r="AU93"/>
  <c r="AU92"/>
  <c r="AU85"/>
  <c r="AU68"/>
  <c r="AU67"/>
  <c r="AU59"/>
  <c r="AU55"/>
  <c r="AU54"/>
  <c r="AU49"/>
  <c r="AU39"/>
  <c r="AU36"/>
  <c r="AU34"/>
  <c r="AU31"/>
  <c r="AU30"/>
  <c r="AU24"/>
  <c r="AU23"/>
  <c r="AU17"/>
  <c r="AU12"/>
  <c r="AU10"/>
  <c r="AU3"/>
  <c r="AA232"/>
  <c r="AA219"/>
  <c r="A218"/>
  <c r="B218"/>
  <c r="C218"/>
  <c r="D218" s="1"/>
  <c r="H218"/>
  <c r="A212"/>
  <c r="A213" s="1"/>
  <c r="B212"/>
  <c r="C212"/>
  <c r="D212" s="1"/>
  <c r="H212"/>
  <c r="H213" s="1"/>
  <c r="B213"/>
  <c r="AB177"/>
  <c r="AA200"/>
  <c r="AA177"/>
  <c r="AB122"/>
  <c r="AB169"/>
  <c r="B169"/>
  <c r="D169"/>
  <c r="AA150"/>
  <c r="AA124"/>
  <c r="AA122"/>
  <c r="H117"/>
  <c r="H118" s="1"/>
  <c r="D117"/>
  <c r="D118"/>
  <c r="C117"/>
  <c r="C118" s="1"/>
  <c r="A117"/>
  <c r="A118" s="1"/>
  <c r="B117"/>
  <c r="B118" s="1"/>
  <c r="AB93"/>
  <c r="AB59"/>
  <c r="H92"/>
  <c r="D92"/>
  <c r="C92"/>
  <c r="B92"/>
  <c r="A92"/>
  <c r="AA107"/>
  <c r="AA94"/>
  <c r="AA93"/>
  <c r="AA67"/>
  <c r="AA59"/>
  <c r="D56"/>
  <c r="C56"/>
  <c r="B56"/>
  <c r="A56"/>
  <c r="AB54"/>
  <c r="AA54"/>
  <c r="D47"/>
  <c r="AB36"/>
  <c r="AB31"/>
  <c r="AA39"/>
  <c r="AA36"/>
  <c r="AA31"/>
  <c r="AA23"/>
  <c r="AA12"/>
  <c r="AB3"/>
  <c r="AA10"/>
  <c r="AA3"/>
  <c r="B2" i="2"/>
  <c r="B3" s="1"/>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D498" i="1"/>
  <c r="D23"/>
  <c r="D35"/>
  <c r="D36"/>
  <c r="D46"/>
  <c r="D54"/>
  <c r="D67"/>
  <c r="D77"/>
  <c r="D78"/>
  <c r="D79"/>
  <c r="D80"/>
  <c r="D84"/>
  <c r="D93"/>
  <c r="D108"/>
  <c r="D109"/>
  <c r="D110"/>
  <c r="D119"/>
  <c r="D120"/>
  <c r="D121"/>
  <c r="D122"/>
  <c r="D150"/>
  <c r="D163"/>
  <c r="D166"/>
  <c r="D168"/>
  <c r="D170"/>
  <c r="D177"/>
  <c r="D183"/>
  <c r="D184"/>
  <c r="D200"/>
  <c r="D214"/>
  <c r="D219"/>
  <c r="D232"/>
  <c r="D245"/>
  <c r="D246"/>
  <c r="D247"/>
  <c r="D248"/>
  <c r="D249"/>
  <c r="D263"/>
  <c r="D275"/>
  <c r="D278"/>
  <c r="D279"/>
  <c r="D280"/>
  <c r="D281"/>
  <c r="D282"/>
  <c r="D304"/>
  <c r="D309"/>
  <c r="D318"/>
  <c r="D337"/>
  <c r="D338"/>
  <c r="D339"/>
  <c r="D340"/>
  <c r="D345"/>
  <c r="D346"/>
  <c r="D348"/>
  <c r="D349"/>
  <c r="D350"/>
  <c r="D351"/>
  <c r="D352"/>
  <c r="D353"/>
  <c r="D354"/>
  <c r="D355"/>
  <c r="D356"/>
  <c r="D357"/>
  <c r="D362"/>
  <c r="D363"/>
  <c r="D367"/>
  <c r="D369"/>
  <c r="D372"/>
  <c r="D373"/>
  <c r="D374"/>
  <c r="D375"/>
  <c r="D376"/>
  <c r="D377"/>
  <c r="D378"/>
  <c r="D379"/>
  <c r="D380"/>
  <c r="D381"/>
  <c r="D384"/>
  <c r="D385"/>
  <c r="D386"/>
  <c r="D387"/>
  <c r="D388"/>
  <c r="D389"/>
  <c r="D390"/>
  <c r="D391"/>
  <c r="D392"/>
  <c r="D393"/>
  <c r="D394"/>
  <c r="D395"/>
  <c r="D396"/>
  <c r="D399"/>
  <c r="D400"/>
  <c r="D409"/>
  <c r="D412"/>
  <c r="D414"/>
  <c r="D415"/>
  <c r="D417"/>
  <c r="D425"/>
  <c r="D433"/>
  <c r="D435"/>
  <c r="D437"/>
  <c r="D438"/>
  <c r="D439"/>
  <c r="D440"/>
  <c r="D447"/>
  <c r="D448"/>
  <c r="D450"/>
  <c r="D452"/>
  <c r="D456"/>
  <c r="D463"/>
  <c r="D464"/>
  <c r="D466"/>
  <c r="D469"/>
  <c r="D470"/>
  <c r="D473"/>
  <c r="D479"/>
  <c r="D483"/>
  <c r="D488"/>
  <c r="D493"/>
  <c r="D503"/>
  <c r="D504"/>
  <c r="D505"/>
  <c r="D506"/>
  <c r="D507"/>
  <c r="D508"/>
  <c r="D509"/>
  <c r="D510"/>
  <c r="D511"/>
  <c r="D512"/>
  <c r="D514"/>
  <c r="D515"/>
  <c r="D516"/>
  <c r="D517"/>
  <c r="D519"/>
  <c r="D520"/>
  <c r="D521"/>
  <c r="D522"/>
  <c r="D523"/>
  <c r="D525"/>
  <c r="D526"/>
  <c r="D527"/>
  <c r="D528"/>
  <c r="D529"/>
  <c r="D530"/>
  <c r="D531"/>
  <c r="D532"/>
  <c r="D533"/>
  <c r="D534"/>
  <c r="D535"/>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12"/>
  <c r="D3"/>
  <c r="A436"/>
  <c r="C397"/>
  <c r="C398" s="1"/>
  <c r="D398" s="1"/>
  <c r="H167"/>
  <c r="C167"/>
  <c r="D167" s="1"/>
  <c r="A167"/>
  <c r="H164"/>
  <c r="H165" s="1"/>
  <c r="C164"/>
  <c r="C165" s="1"/>
  <c r="D165" s="1"/>
  <c r="A164"/>
  <c r="A165" s="1"/>
  <c r="AE163"/>
  <c r="K163"/>
  <c r="AE122"/>
  <c r="K122"/>
  <c r="AE232"/>
  <c r="K232"/>
  <c r="AE12"/>
  <c r="K12"/>
  <c r="AE3"/>
  <c r="K3"/>
  <c r="A471"/>
  <c r="A472" s="1"/>
  <c r="C471"/>
  <c r="C472" s="1"/>
  <c r="D472" s="1"/>
  <c r="H471"/>
  <c r="H472" s="1"/>
  <c r="H484"/>
  <c r="H485" s="1"/>
  <c r="H486" s="1"/>
  <c r="H487" s="1"/>
  <c r="C484"/>
  <c r="C485" s="1"/>
  <c r="C486" s="1"/>
  <c r="C487" s="1"/>
  <c r="D487" s="1"/>
  <c r="A484"/>
  <c r="A485" s="1"/>
  <c r="A486" s="1"/>
  <c r="A487" s="1"/>
  <c r="H465"/>
  <c r="C465"/>
  <c r="D465" s="1"/>
  <c r="A465"/>
  <c r="H480"/>
  <c r="H481" s="1"/>
  <c r="H482" s="1"/>
  <c r="C480"/>
  <c r="C481" s="1"/>
  <c r="C482" s="1"/>
  <c r="D482" s="1"/>
  <c r="H449"/>
  <c r="C449"/>
  <c r="D449" s="1"/>
  <c r="A449"/>
  <c r="H489"/>
  <c r="H490" s="1"/>
  <c r="H491" s="1"/>
  <c r="H492" s="1"/>
  <c r="C489"/>
  <c r="C490" s="1"/>
  <c r="C491" s="1"/>
  <c r="C492" s="1"/>
  <c r="D492" s="1"/>
  <c r="A489"/>
  <c r="A490" s="1"/>
  <c r="A491" s="1"/>
  <c r="A492" s="1"/>
  <c r="H494"/>
  <c r="H495" s="1"/>
  <c r="H496" s="1"/>
  <c r="H497" s="1"/>
  <c r="C494"/>
  <c r="C495" s="1"/>
  <c r="C496" s="1"/>
  <c r="C497" s="1"/>
  <c r="D497" s="1"/>
  <c r="A494"/>
  <c r="A495" s="1"/>
  <c r="A496" s="1"/>
  <c r="A497" s="1"/>
  <c r="A474"/>
  <c r="A475" s="1"/>
  <c r="A476" s="1"/>
  <c r="A477" s="1"/>
  <c r="A478" s="1"/>
  <c r="H474"/>
  <c r="H475" s="1"/>
  <c r="H476" s="1"/>
  <c r="H477" s="1"/>
  <c r="H478" s="1"/>
  <c r="C474"/>
  <c r="C475" s="1"/>
  <c r="C476" s="1"/>
  <c r="C477" s="1"/>
  <c r="C478" s="1"/>
  <c r="D478" s="1"/>
  <c r="H451"/>
  <c r="C451"/>
  <c r="D451" s="1"/>
  <c r="A451"/>
  <c r="H536"/>
  <c r="A536"/>
  <c r="C536" s="1"/>
  <c r="D536" s="1"/>
  <c r="H531"/>
  <c r="H532" s="1"/>
  <c r="A531"/>
  <c r="A532" s="1"/>
  <c r="H528"/>
  <c r="A528"/>
  <c r="C524"/>
  <c r="D524" s="1"/>
  <c r="H522"/>
  <c r="A522"/>
  <c r="H453"/>
  <c r="H454" s="1"/>
  <c r="H455" s="1"/>
  <c r="C453"/>
  <c r="C454" s="1"/>
  <c r="C455" s="1"/>
  <c r="D455" s="1"/>
  <c r="A453"/>
  <c r="A454" s="1"/>
  <c r="A455" s="1"/>
  <c r="H436"/>
  <c r="C436"/>
  <c r="D436" s="1"/>
  <c r="H410"/>
  <c r="C410"/>
  <c r="D410" s="1"/>
  <c r="A411"/>
  <c r="H397"/>
  <c r="H398" s="1"/>
  <c r="A397"/>
  <c r="A398" s="1"/>
  <c r="H341"/>
  <c r="H342" s="1"/>
  <c r="H343" s="1"/>
  <c r="H344" s="1"/>
  <c r="C341"/>
  <c r="C342" s="1"/>
  <c r="C343" s="1"/>
  <c r="C344" s="1"/>
  <c r="D344" s="1"/>
  <c r="A341"/>
  <c r="A342" s="1"/>
  <c r="A343" s="1"/>
  <c r="A344" s="1"/>
  <c r="H385"/>
  <c r="H386" s="1"/>
  <c r="A385"/>
  <c r="A386" s="1"/>
  <c r="H319"/>
  <c r="H320" s="1"/>
  <c r="H321" s="1"/>
  <c r="H322" s="1"/>
  <c r="H323" s="1"/>
  <c r="H324" s="1"/>
  <c r="H325" s="1"/>
  <c r="H326" s="1"/>
  <c r="H327" s="1"/>
  <c r="H328" s="1"/>
  <c r="H329" s="1"/>
  <c r="H330" s="1"/>
  <c r="H331" s="1"/>
  <c r="H332" s="1"/>
  <c r="H333" s="1"/>
  <c r="H334" s="1"/>
  <c r="H335" s="1"/>
  <c r="H336" s="1"/>
  <c r="C319"/>
  <c r="C320" s="1"/>
  <c r="C321" s="1"/>
  <c r="C322" s="1"/>
  <c r="C323" s="1"/>
  <c r="C324" s="1"/>
  <c r="C325" s="1"/>
  <c r="C326" s="1"/>
  <c r="C327" s="1"/>
  <c r="C328" s="1"/>
  <c r="C329" s="1"/>
  <c r="C330" s="1"/>
  <c r="C331" s="1"/>
  <c r="C332" s="1"/>
  <c r="C333" s="1"/>
  <c r="C334" s="1"/>
  <c r="C335" s="1"/>
  <c r="C336" s="1"/>
  <c r="D336" s="1"/>
  <c r="A319"/>
  <c r="A320" s="1"/>
  <c r="A321" s="1"/>
  <c r="A322" s="1"/>
  <c r="A323" s="1"/>
  <c r="A324" s="1"/>
  <c r="A325" s="1"/>
  <c r="A326" s="1"/>
  <c r="A327" s="1"/>
  <c r="A328" s="1"/>
  <c r="A329" s="1"/>
  <c r="A330" s="1"/>
  <c r="A331" s="1"/>
  <c r="A332" s="1"/>
  <c r="A333" s="1"/>
  <c r="A334" s="1"/>
  <c r="A335" s="1"/>
  <c r="A336" s="1"/>
  <c r="H349"/>
  <c r="H350" s="1"/>
  <c r="A349"/>
  <c r="A350" s="1"/>
  <c r="H562"/>
  <c r="A562"/>
  <c r="H467"/>
  <c r="H468" s="1"/>
  <c r="C467"/>
  <c r="C468" s="1"/>
  <c r="D468" s="1"/>
  <c r="A467"/>
  <c r="A468" s="1"/>
  <c r="H564"/>
  <c r="H565" s="1"/>
  <c r="H566" s="1"/>
  <c r="H567" s="1"/>
  <c r="H568" s="1"/>
  <c r="H569" s="1"/>
  <c r="A564"/>
  <c r="A565" s="1"/>
  <c r="A566" s="1"/>
  <c r="A567" s="1"/>
  <c r="A568" s="1"/>
  <c r="A569" s="1"/>
  <c r="H559"/>
  <c r="A559"/>
  <c r="H539"/>
  <c r="H540" s="1"/>
  <c r="H541" s="1"/>
  <c r="H542" s="1"/>
  <c r="H543" s="1"/>
  <c r="H544" s="1"/>
  <c r="H545" s="1"/>
  <c r="H546" s="1"/>
  <c r="H547" s="1"/>
  <c r="H548" s="1"/>
  <c r="H549" s="1"/>
  <c r="H550" s="1"/>
  <c r="H551" s="1"/>
  <c r="H552" s="1"/>
  <c r="H553" s="1"/>
  <c r="H554" s="1"/>
  <c r="H555" s="1"/>
  <c r="H556" s="1"/>
  <c r="H557" s="1"/>
  <c r="A539"/>
  <c r="A540" s="1"/>
  <c r="A541" s="1"/>
  <c r="A542" s="1"/>
  <c r="A543" s="1"/>
  <c r="A544" s="1"/>
  <c r="A545" s="1"/>
  <c r="A546" s="1"/>
  <c r="A547" s="1"/>
  <c r="A548" s="1"/>
  <c r="A549" s="1"/>
  <c r="A550" s="1"/>
  <c r="A551" s="1"/>
  <c r="A552" s="1"/>
  <c r="A553" s="1"/>
  <c r="A554" s="1"/>
  <c r="A555" s="1"/>
  <c r="A556" s="1"/>
  <c r="A557" s="1"/>
  <c r="H373"/>
  <c r="H374" s="1"/>
  <c r="H375" s="1"/>
  <c r="H376" s="1"/>
  <c r="H377" s="1"/>
  <c r="H378" s="1"/>
  <c r="H379" s="1"/>
  <c r="H380" s="1"/>
  <c r="A373"/>
  <c r="A374" s="1"/>
  <c r="A375" s="1"/>
  <c r="A376" s="1"/>
  <c r="A377" s="1"/>
  <c r="A378" s="1"/>
  <c r="A379" s="1"/>
  <c r="A380" s="1"/>
  <c r="H457"/>
  <c r="H458" s="1"/>
  <c r="H459" s="1"/>
  <c r="H460" s="1"/>
  <c r="H461" s="1"/>
  <c r="H462" s="1"/>
  <c r="C457"/>
  <c r="C458" s="1"/>
  <c r="C459" s="1"/>
  <c r="C460" s="1"/>
  <c r="C461" s="1"/>
  <c r="C462" s="1"/>
  <c r="D462" s="1"/>
  <c r="A457"/>
  <c r="A458" s="1"/>
  <c r="A459" s="1"/>
  <c r="A460" s="1"/>
  <c r="A461" s="1"/>
  <c r="A462" s="1"/>
  <c r="H499"/>
  <c r="H500" s="1"/>
  <c r="H501" s="1"/>
  <c r="H502" s="1"/>
  <c r="C499"/>
  <c r="C500" s="1"/>
  <c r="C501" s="1"/>
  <c r="C502" s="1"/>
  <c r="D502" s="1"/>
  <c r="A499"/>
  <c r="A500" s="1"/>
  <c r="A501" s="1"/>
  <c r="A502" s="1"/>
  <c r="H413"/>
  <c r="C413"/>
  <c r="D413" s="1"/>
  <c r="A413"/>
  <c r="H441"/>
  <c r="H442" s="1"/>
  <c r="H443" s="1"/>
  <c r="H444" s="1"/>
  <c r="H445" s="1"/>
  <c r="H446" s="1"/>
  <c r="C441"/>
  <c r="C442" s="1"/>
  <c r="C443" s="1"/>
  <c r="C444" s="1"/>
  <c r="C445" s="1"/>
  <c r="C446" s="1"/>
  <c r="D446" s="1"/>
  <c r="A441"/>
  <c r="A442" s="1"/>
  <c r="A443" s="1"/>
  <c r="A444" s="1"/>
  <c r="A445" s="1"/>
  <c r="A446" s="1"/>
  <c r="H426"/>
  <c r="H427" s="1"/>
  <c r="H428" s="1"/>
  <c r="H429" s="1"/>
  <c r="H430" s="1"/>
  <c r="H431" s="1"/>
  <c r="H432" s="1"/>
  <c r="C426"/>
  <c r="C427" s="1"/>
  <c r="C428" s="1"/>
  <c r="C429" s="1"/>
  <c r="C430" s="1"/>
  <c r="C431" s="1"/>
  <c r="C432" s="1"/>
  <c r="D432" s="1"/>
  <c r="A426"/>
  <c r="A427" s="1"/>
  <c r="A428" s="1"/>
  <c r="A429" s="1"/>
  <c r="A430" s="1"/>
  <c r="A431" s="1"/>
  <c r="A432" s="1"/>
  <c r="H524"/>
  <c r="A524"/>
  <c r="H370"/>
  <c r="H371" s="1"/>
  <c r="C370"/>
  <c r="C371" s="1"/>
  <c r="D371" s="1"/>
  <c r="A370"/>
  <c r="A371" s="1"/>
  <c r="A434"/>
  <c r="D434" s="1"/>
  <c r="H310"/>
  <c r="H311" s="1"/>
  <c r="H312" s="1"/>
  <c r="H313" s="1"/>
  <c r="H314" s="1"/>
  <c r="H315" s="1"/>
  <c r="H316" s="1"/>
  <c r="H317" s="1"/>
  <c r="C310"/>
  <c r="D310" s="1"/>
  <c r="A310"/>
  <c r="A311" s="1"/>
  <c r="A312" s="1"/>
  <c r="A313" s="1"/>
  <c r="A314" s="1"/>
  <c r="A315" s="1"/>
  <c r="A316" s="1"/>
  <c r="A317" s="1"/>
  <c r="H305"/>
  <c r="H306" s="1"/>
  <c r="H307" s="1"/>
  <c r="H308" s="1"/>
  <c r="C305"/>
  <c r="C306" s="1"/>
  <c r="C307" s="1"/>
  <c r="C308" s="1"/>
  <c r="D308" s="1"/>
  <c r="A305"/>
  <c r="A306" s="1"/>
  <c r="A307" s="1"/>
  <c r="A308" s="1"/>
  <c r="H516"/>
  <c r="H517" s="1"/>
  <c r="A516"/>
  <c r="A517" s="1"/>
  <c r="H418"/>
  <c r="H419" s="1"/>
  <c r="H420" s="1"/>
  <c r="H421" s="1"/>
  <c r="H422" s="1"/>
  <c r="H423" s="1"/>
  <c r="H424" s="1"/>
  <c r="C418"/>
  <c r="C419" s="1"/>
  <c r="C420" s="1"/>
  <c r="C421" s="1"/>
  <c r="C422" s="1"/>
  <c r="C423" s="1"/>
  <c r="C424" s="1"/>
  <c r="D424" s="1"/>
  <c r="A418"/>
  <c r="A419" s="1"/>
  <c r="A420" s="1"/>
  <c r="A421" s="1"/>
  <c r="A422" s="1"/>
  <c r="A423" s="1"/>
  <c r="A424" s="1"/>
  <c r="A401"/>
  <c r="A402" s="1"/>
  <c r="A403" s="1"/>
  <c r="A404" s="1"/>
  <c r="A405" s="1"/>
  <c r="A406" s="1"/>
  <c r="A407" s="1"/>
  <c r="H401"/>
  <c r="H402" s="1"/>
  <c r="H403" s="1"/>
  <c r="H404" s="1"/>
  <c r="H405" s="1"/>
  <c r="H406" s="1"/>
  <c r="H407" s="1"/>
  <c r="C401"/>
  <c r="C402" s="1"/>
  <c r="C403" s="1"/>
  <c r="C404" s="1"/>
  <c r="C405" s="1"/>
  <c r="C406" s="1"/>
  <c r="C407" s="1"/>
  <c r="D407" s="1"/>
  <c r="H382"/>
  <c r="H383" s="1"/>
  <c r="C382"/>
  <c r="C383" s="1"/>
  <c r="D383" s="1"/>
  <c r="A382"/>
  <c r="A383" s="1"/>
  <c r="H368"/>
  <c r="C368"/>
  <c r="D368" s="1"/>
  <c r="A368"/>
  <c r="H364"/>
  <c r="H365" s="1"/>
  <c r="H366" s="1"/>
  <c r="C364"/>
  <c r="C365" s="1"/>
  <c r="C366" s="1"/>
  <c r="D366" s="1"/>
  <c r="A364"/>
  <c r="A365" s="1"/>
  <c r="A366" s="1"/>
  <c r="H358"/>
  <c r="H359" s="1"/>
  <c r="H360" s="1"/>
  <c r="H361" s="1"/>
  <c r="C358"/>
  <c r="C359" s="1"/>
  <c r="C360" s="1"/>
  <c r="C361" s="1"/>
  <c r="D361" s="1"/>
  <c r="A358"/>
  <c r="A359" s="1"/>
  <c r="A360" s="1"/>
  <c r="A361" s="1"/>
  <c r="H355"/>
  <c r="H356" s="1"/>
  <c r="A355"/>
  <c r="A356" s="1"/>
  <c r="C283"/>
  <c r="C284" s="1"/>
  <c r="C285" s="1"/>
  <c r="C286" s="1"/>
  <c r="C287" s="1"/>
  <c r="C288" s="1"/>
  <c r="C289" s="1"/>
  <c r="C290" s="1"/>
  <c r="C291" s="1"/>
  <c r="C292" s="1"/>
  <c r="C293" s="1"/>
  <c r="C294" s="1"/>
  <c r="C295" s="1"/>
  <c r="C296" s="1"/>
  <c r="C297" s="1"/>
  <c r="C298" s="1"/>
  <c r="C299" s="1"/>
  <c r="C300" s="1"/>
  <c r="C301" s="1"/>
  <c r="C302" s="1"/>
  <c r="C303" s="1"/>
  <c r="D303" s="1"/>
  <c r="H283"/>
  <c r="H284" s="1"/>
  <c r="H285" s="1"/>
  <c r="H286" s="1"/>
  <c r="H287" s="1"/>
  <c r="H288" s="1"/>
  <c r="H289" s="1"/>
  <c r="H290" s="1"/>
  <c r="H291" s="1"/>
  <c r="H292" s="1"/>
  <c r="H293" s="1"/>
  <c r="H294" s="1"/>
  <c r="H295" s="1"/>
  <c r="H296" s="1"/>
  <c r="H297" s="1"/>
  <c r="H298" s="1"/>
  <c r="H299" s="1"/>
  <c r="H300" s="1"/>
  <c r="H301" s="1"/>
  <c r="H302" s="1"/>
  <c r="H303" s="1"/>
  <c r="A283"/>
  <c r="A284" s="1"/>
  <c r="A285" s="1"/>
  <c r="A286" s="1"/>
  <c r="A287" s="1"/>
  <c r="A288" s="1"/>
  <c r="A289" s="1"/>
  <c r="A290" s="1"/>
  <c r="A291" s="1"/>
  <c r="A292" s="1"/>
  <c r="A293" s="1"/>
  <c r="A294" s="1"/>
  <c r="A295" s="1"/>
  <c r="A296" s="1"/>
  <c r="A297" s="1"/>
  <c r="A298" s="1"/>
  <c r="A299" s="1"/>
  <c r="A300" s="1"/>
  <c r="A301" s="1"/>
  <c r="A302" s="1"/>
  <c r="A303" s="1"/>
  <c r="H123"/>
  <c r="H124" s="1"/>
  <c r="H125" s="1"/>
  <c r="H126" s="1"/>
  <c r="H127" s="1"/>
  <c r="H128" s="1"/>
  <c r="H129" s="1"/>
  <c r="H130" s="1"/>
  <c r="H131" s="1"/>
  <c r="H132" s="1"/>
  <c r="H133" s="1"/>
  <c r="H134" s="1"/>
  <c r="H135" s="1"/>
  <c r="H136" s="1"/>
  <c r="H137" s="1"/>
  <c r="H138" s="1"/>
  <c r="H139" s="1"/>
  <c r="H140" s="1"/>
  <c r="H141" s="1"/>
  <c r="H142" s="1"/>
  <c r="H143" s="1"/>
  <c r="H144" s="1"/>
  <c r="H145" s="1"/>
  <c r="H146" s="1"/>
  <c r="H147" s="1"/>
  <c r="H148" s="1"/>
  <c r="H149" s="1"/>
  <c r="C123"/>
  <c r="C124" s="1"/>
  <c r="C125" s="1"/>
  <c r="C126" s="1"/>
  <c r="C127" s="1"/>
  <c r="C128" s="1"/>
  <c r="C129" s="1"/>
  <c r="C130" s="1"/>
  <c r="C131" s="1"/>
  <c r="C132" s="1"/>
  <c r="C133" s="1"/>
  <c r="C134" s="1"/>
  <c r="C135" s="1"/>
  <c r="C136" s="1"/>
  <c r="C137" s="1"/>
  <c r="C138" s="1"/>
  <c r="C139" s="1"/>
  <c r="C140" s="1"/>
  <c r="C141" s="1"/>
  <c r="C142" s="1"/>
  <c r="C143" s="1"/>
  <c r="C144" s="1"/>
  <c r="C145" s="1"/>
  <c r="C146" s="1"/>
  <c r="C147" s="1"/>
  <c r="C148" s="1"/>
  <c r="C149" s="1"/>
  <c r="D149" s="1"/>
  <c r="A123"/>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H171"/>
  <c r="H172" s="1"/>
  <c r="H173" s="1"/>
  <c r="H174" s="1"/>
  <c r="H175" s="1"/>
  <c r="H176" s="1"/>
  <c r="C171"/>
  <c r="C172" s="1"/>
  <c r="C173" s="1"/>
  <c r="C174" s="1"/>
  <c r="C175" s="1"/>
  <c r="C176" s="1"/>
  <c r="D176" s="1"/>
  <c r="A171"/>
  <c r="A172" s="1"/>
  <c r="A173" s="1"/>
  <c r="A174" s="1"/>
  <c r="A175" s="1"/>
  <c r="A176" s="1"/>
  <c r="H276"/>
  <c r="H277" s="1"/>
  <c r="C276"/>
  <c r="C277" s="1"/>
  <c r="D277" s="1"/>
  <c r="A276"/>
  <c r="A277" s="1"/>
  <c r="H178"/>
  <c r="H179" s="1"/>
  <c r="H180" s="1"/>
  <c r="H181" s="1"/>
  <c r="H182" s="1"/>
  <c r="C178"/>
  <c r="C179" s="1"/>
  <c r="C180" s="1"/>
  <c r="C181" s="1"/>
  <c r="C182" s="1"/>
  <c r="D182" s="1"/>
  <c r="A178"/>
  <c r="A179" s="1"/>
  <c r="A180" s="1"/>
  <c r="A181" s="1"/>
  <c r="A182" s="1"/>
  <c r="H81"/>
  <c r="H82" s="1"/>
  <c r="H83" s="1"/>
  <c r="C81"/>
  <c r="C82" s="1"/>
  <c r="C83" s="1"/>
  <c r="D83" s="1"/>
  <c r="A81"/>
  <c r="A82" s="1"/>
  <c r="A83" s="1"/>
  <c r="B12"/>
  <c r="B23" s="1"/>
  <c r="H250"/>
  <c r="H251" s="1"/>
  <c r="H252" s="1"/>
  <c r="H253" s="1"/>
  <c r="H254" s="1"/>
  <c r="H255" s="1"/>
  <c r="H256" s="1"/>
  <c r="H257" s="1"/>
  <c r="H258" s="1"/>
  <c r="H259" s="1"/>
  <c r="H260" s="1"/>
  <c r="H261" s="1"/>
  <c r="H262" s="1"/>
  <c r="H264"/>
  <c r="H265" s="1"/>
  <c r="H266" s="1"/>
  <c r="H267" s="1"/>
  <c r="H268" s="1"/>
  <c r="H269" s="1"/>
  <c r="H270" s="1"/>
  <c r="H271" s="1"/>
  <c r="H272" s="1"/>
  <c r="H273" s="1"/>
  <c r="H274" s="1"/>
  <c r="C264"/>
  <c r="C265" s="1"/>
  <c r="C266" s="1"/>
  <c r="C267" s="1"/>
  <c r="C268" s="1"/>
  <c r="C269" s="1"/>
  <c r="C270" s="1"/>
  <c r="C271" s="1"/>
  <c r="C272" s="1"/>
  <c r="C273" s="1"/>
  <c r="C274" s="1"/>
  <c r="D274" s="1"/>
  <c r="A264"/>
  <c r="A265" s="1"/>
  <c r="A266" s="1"/>
  <c r="A267" s="1"/>
  <c r="A268" s="1"/>
  <c r="A269" s="1"/>
  <c r="A270" s="1"/>
  <c r="A271" s="1"/>
  <c r="A272" s="1"/>
  <c r="A273" s="1"/>
  <c r="A274" s="1"/>
  <c r="C250"/>
  <c r="C251" s="1"/>
  <c r="C252" s="1"/>
  <c r="C253" s="1"/>
  <c r="C254" s="1"/>
  <c r="C255" s="1"/>
  <c r="C256" s="1"/>
  <c r="C257" s="1"/>
  <c r="C258" s="1"/>
  <c r="C259" s="1"/>
  <c r="C260" s="1"/>
  <c r="C261" s="1"/>
  <c r="C262" s="1"/>
  <c r="D262" s="1"/>
  <c r="A250"/>
  <c r="A251" s="1"/>
  <c r="A252" s="1"/>
  <c r="A253" s="1"/>
  <c r="A254" s="1"/>
  <c r="A255" s="1"/>
  <c r="A256" s="1"/>
  <c r="A257" s="1"/>
  <c r="A258" s="1"/>
  <c r="A259" s="1"/>
  <c r="A260" s="1"/>
  <c r="A261" s="1"/>
  <c r="A262" s="1"/>
  <c r="H185"/>
  <c r="H186" s="1"/>
  <c r="H187" s="1"/>
  <c r="H188" s="1"/>
  <c r="H189" s="1"/>
  <c r="H190" s="1"/>
  <c r="H191" s="1"/>
  <c r="H192" s="1"/>
  <c r="H193" s="1"/>
  <c r="H194" s="1"/>
  <c r="H195" s="1"/>
  <c r="H196" s="1"/>
  <c r="H197" s="1"/>
  <c r="H198" s="1"/>
  <c r="H199" s="1"/>
  <c r="C185"/>
  <c r="C186" s="1"/>
  <c r="C187" s="1"/>
  <c r="C188" s="1"/>
  <c r="C189" s="1"/>
  <c r="C190" s="1"/>
  <c r="C191" s="1"/>
  <c r="C192" s="1"/>
  <c r="C193" s="1"/>
  <c r="C194" s="1"/>
  <c r="C195" s="1"/>
  <c r="C196" s="1"/>
  <c r="C197" s="1"/>
  <c r="C198" s="1"/>
  <c r="C199" s="1"/>
  <c r="D199" s="1"/>
  <c r="A185"/>
  <c r="A186" s="1"/>
  <c r="A187" s="1"/>
  <c r="A188" s="1"/>
  <c r="A189" s="1"/>
  <c r="A190" s="1"/>
  <c r="A191" s="1"/>
  <c r="A192" s="1"/>
  <c r="A193" s="1"/>
  <c r="A194" s="1"/>
  <c r="A195" s="1"/>
  <c r="A196" s="1"/>
  <c r="A197" s="1"/>
  <c r="A198" s="1"/>
  <c r="A199" s="1"/>
  <c r="H111"/>
  <c r="H112" s="1"/>
  <c r="H113" s="1"/>
  <c r="H114" s="1"/>
  <c r="H115" s="1"/>
  <c r="H116" s="1"/>
  <c r="C111"/>
  <c r="C112" s="1"/>
  <c r="C113" s="1"/>
  <c r="C114" s="1"/>
  <c r="C115" s="1"/>
  <c r="C116" s="1"/>
  <c r="D116" s="1"/>
  <c r="A111"/>
  <c r="A112" s="1"/>
  <c r="A113" s="1"/>
  <c r="A114" s="1"/>
  <c r="A115" s="1"/>
  <c r="A116" s="1"/>
  <c r="H37"/>
  <c r="H38" s="1"/>
  <c r="H39" s="1"/>
  <c r="H40" s="1"/>
  <c r="H41" s="1"/>
  <c r="H42" s="1"/>
  <c r="H43" s="1"/>
  <c r="H44" s="1"/>
  <c r="H45" s="1"/>
  <c r="C37"/>
  <c r="C38" s="1"/>
  <c r="C39" s="1"/>
  <c r="C40" s="1"/>
  <c r="C41" s="1"/>
  <c r="C42" s="1"/>
  <c r="C43" s="1"/>
  <c r="C44" s="1"/>
  <c r="C45" s="1"/>
  <c r="D45" s="1"/>
  <c r="A37"/>
  <c r="A38" s="1"/>
  <c r="A39" s="1"/>
  <c r="A40" s="1"/>
  <c r="A41" s="1"/>
  <c r="A42" s="1"/>
  <c r="A43" s="1"/>
  <c r="A44" s="1"/>
  <c r="A45" s="1"/>
  <c r="H151"/>
  <c r="H152" s="1"/>
  <c r="H153" s="1"/>
  <c r="H154" s="1"/>
  <c r="H155" s="1"/>
  <c r="H156" s="1"/>
  <c r="H157" s="1"/>
  <c r="H158" s="1"/>
  <c r="H159" s="1"/>
  <c r="H160" s="1"/>
  <c r="H161" s="1"/>
  <c r="H162" s="1"/>
  <c r="C151"/>
  <c r="C152" s="1"/>
  <c r="C153" s="1"/>
  <c r="C154" s="1"/>
  <c r="C155" s="1"/>
  <c r="C156" s="1"/>
  <c r="C157" s="1"/>
  <c r="C158" s="1"/>
  <c r="C159" s="1"/>
  <c r="C160" s="1"/>
  <c r="C161" s="1"/>
  <c r="C162" s="1"/>
  <c r="D162" s="1"/>
  <c r="A151"/>
  <c r="A152" s="1"/>
  <c r="A153" s="1"/>
  <c r="A154" s="1"/>
  <c r="A155" s="1"/>
  <c r="A156" s="1"/>
  <c r="A157" s="1"/>
  <c r="A158" s="1"/>
  <c r="A159" s="1"/>
  <c r="A160" s="1"/>
  <c r="A161" s="1"/>
  <c r="A162" s="1"/>
  <c r="H233"/>
  <c r="H234" s="1"/>
  <c r="H235" s="1"/>
  <c r="H236" s="1"/>
  <c r="H237" s="1"/>
  <c r="H238" s="1"/>
  <c r="H239" s="1"/>
  <c r="H240" s="1"/>
  <c r="H241" s="1"/>
  <c r="H242" s="1"/>
  <c r="H243" s="1"/>
  <c r="H244" s="1"/>
  <c r="C233"/>
  <c r="C234" s="1"/>
  <c r="C235" s="1"/>
  <c r="C236" s="1"/>
  <c r="C237" s="1"/>
  <c r="C238" s="1"/>
  <c r="C239" s="1"/>
  <c r="C240" s="1"/>
  <c r="C241" s="1"/>
  <c r="C242" s="1"/>
  <c r="C243" s="1"/>
  <c r="C244" s="1"/>
  <c r="D244" s="1"/>
  <c r="A233"/>
  <c r="A234" s="1"/>
  <c r="A235" s="1"/>
  <c r="A236" s="1"/>
  <c r="A237" s="1"/>
  <c r="A238" s="1"/>
  <c r="A239" s="1"/>
  <c r="A240" s="1"/>
  <c r="A241" s="1"/>
  <c r="A242" s="1"/>
  <c r="A243" s="1"/>
  <c r="A244" s="1"/>
  <c r="H220"/>
  <c r="H221" s="1"/>
  <c r="H222" s="1"/>
  <c r="H223" s="1"/>
  <c r="H224" s="1"/>
  <c r="H225" s="1"/>
  <c r="H226" s="1"/>
  <c r="H227" s="1"/>
  <c r="H228" s="1"/>
  <c r="H229" s="1"/>
  <c r="H230" s="1"/>
  <c r="H231" s="1"/>
  <c r="C220"/>
  <c r="C221" s="1"/>
  <c r="C222" s="1"/>
  <c r="C223" s="1"/>
  <c r="C224" s="1"/>
  <c r="C225" s="1"/>
  <c r="C226" s="1"/>
  <c r="C227" s="1"/>
  <c r="C228" s="1"/>
  <c r="C229" s="1"/>
  <c r="C230" s="1"/>
  <c r="C231" s="1"/>
  <c r="D231" s="1"/>
  <c r="A220"/>
  <c r="A221" s="1"/>
  <c r="A222" s="1"/>
  <c r="A223" s="1"/>
  <c r="A224" s="1"/>
  <c r="A225" s="1"/>
  <c r="A226" s="1"/>
  <c r="A227" s="1"/>
  <c r="A228" s="1"/>
  <c r="A229" s="1"/>
  <c r="A230" s="1"/>
  <c r="A231" s="1"/>
  <c r="H215"/>
  <c r="H216" s="1"/>
  <c r="H217" s="1"/>
  <c r="C215"/>
  <c r="C216" s="1"/>
  <c r="C217" s="1"/>
  <c r="D217" s="1"/>
  <c r="A215"/>
  <c r="A216" s="1"/>
  <c r="A217" s="1"/>
  <c r="H201"/>
  <c r="H202" s="1"/>
  <c r="H203" s="1"/>
  <c r="H204" s="1"/>
  <c r="H205" s="1"/>
  <c r="H206" s="1"/>
  <c r="H207" s="1"/>
  <c r="H208" s="1"/>
  <c r="H209" s="1"/>
  <c r="H210" s="1"/>
  <c r="H211" s="1"/>
  <c r="C201"/>
  <c r="C202" s="1"/>
  <c r="C203" s="1"/>
  <c r="C204" s="1"/>
  <c r="C205" s="1"/>
  <c r="C206" s="1"/>
  <c r="C207" s="1"/>
  <c r="C208" s="1"/>
  <c r="C209" s="1"/>
  <c r="C210" s="1"/>
  <c r="C211" s="1"/>
  <c r="D211" s="1"/>
  <c r="A201"/>
  <c r="A202" s="1"/>
  <c r="A203" s="1"/>
  <c r="A204" s="1"/>
  <c r="A205" s="1"/>
  <c r="A206" s="1"/>
  <c r="A207" s="1"/>
  <c r="A208" s="1"/>
  <c r="A209" s="1"/>
  <c r="A210" s="1"/>
  <c r="A211" s="1"/>
  <c r="H94"/>
  <c r="H95" s="1"/>
  <c r="H96" s="1"/>
  <c r="H97" s="1"/>
  <c r="H98" s="1"/>
  <c r="H99" s="1"/>
  <c r="H100" s="1"/>
  <c r="H101" s="1"/>
  <c r="H102" s="1"/>
  <c r="H103" s="1"/>
  <c r="H104" s="1"/>
  <c r="H105" s="1"/>
  <c r="H106" s="1"/>
  <c r="H107" s="1"/>
  <c r="C94"/>
  <c r="C95" s="1"/>
  <c r="C96" s="1"/>
  <c r="C97" s="1"/>
  <c r="C98" s="1"/>
  <c r="C99" s="1"/>
  <c r="C100" s="1"/>
  <c r="C101" s="1"/>
  <c r="C102" s="1"/>
  <c r="C103" s="1"/>
  <c r="C104" s="1"/>
  <c r="C105" s="1"/>
  <c r="C106" s="1"/>
  <c r="C107" s="1"/>
  <c r="D107" s="1"/>
  <c r="A94"/>
  <c r="A95" s="1"/>
  <c r="A96" s="1"/>
  <c r="A97" s="1"/>
  <c r="A98" s="1"/>
  <c r="A99" s="1"/>
  <c r="A100" s="1"/>
  <c r="A101" s="1"/>
  <c r="A102" s="1"/>
  <c r="A103" s="1"/>
  <c r="A104" s="1"/>
  <c r="A105" s="1"/>
  <c r="A106" s="1"/>
  <c r="A107" s="1"/>
  <c r="H85"/>
  <c r="H86" s="1"/>
  <c r="H87" s="1"/>
  <c r="H88" s="1"/>
  <c r="H89" s="1"/>
  <c r="H90" s="1"/>
  <c r="H91" s="1"/>
  <c r="C85"/>
  <c r="C86" s="1"/>
  <c r="C87" s="1"/>
  <c r="C88" s="1"/>
  <c r="C89" s="1"/>
  <c r="C90" s="1"/>
  <c r="C91" s="1"/>
  <c r="D91" s="1"/>
  <c r="A85"/>
  <c r="A86" s="1"/>
  <c r="A87" s="1"/>
  <c r="A88" s="1"/>
  <c r="A89" s="1"/>
  <c r="A90" s="1"/>
  <c r="A91" s="1"/>
  <c r="H68"/>
  <c r="H69" s="1"/>
  <c r="H70" s="1"/>
  <c r="H71" s="1"/>
  <c r="H72" s="1"/>
  <c r="H73" s="1"/>
  <c r="H74" s="1"/>
  <c r="H75" s="1"/>
  <c r="H76" s="1"/>
  <c r="C68"/>
  <c r="C69" s="1"/>
  <c r="C70" s="1"/>
  <c r="C71" s="1"/>
  <c r="C72" s="1"/>
  <c r="C73" s="1"/>
  <c r="C74" s="1"/>
  <c r="C75" s="1"/>
  <c r="C76" s="1"/>
  <c r="D76" s="1"/>
  <c r="A68"/>
  <c r="A69" s="1"/>
  <c r="A70" s="1"/>
  <c r="A71" s="1"/>
  <c r="A72" s="1"/>
  <c r="A73" s="1"/>
  <c r="A74" s="1"/>
  <c r="A75" s="1"/>
  <c r="A76" s="1"/>
  <c r="H55"/>
  <c r="H57" s="1"/>
  <c r="H58" s="1"/>
  <c r="H59" s="1"/>
  <c r="H60" s="1"/>
  <c r="H61" s="1"/>
  <c r="H62" s="1"/>
  <c r="H63" s="1"/>
  <c r="H64" s="1"/>
  <c r="H65" s="1"/>
  <c r="H66" s="1"/>
  <c r="C55"/>
  <c r="C57" s="1"/>
  <c r="C58" s="1"/>
  <c r="C59" s="1"/>
  <c r="C60" s="1"/>
  <c r="C61" s="1"/>
  <c r="C62" s="1"/>
  <c r="C63" s="1"/>
  <c r="C64" s="1"/>
  <c r="C65" s="1"/>
  <c r="C66" s="1"/>
  <c r="D66" s="1"/>
  <c r="A55"/>
  <c r="A57" s="1"/>
  <c r="A58" s="1"/>
  <c r="A59" s="1"/>
  <c r="A60" s="1"/>
  <c r="A61" s="1"/>
  <c r="A62" s="1"/>
  <c r="A63" s="1"/>
  <c r="A64" s="1"/>
  <c r="A65" s="1"/>
  <c r="A66" s="1"/>
  <c r="H48"/>
  <c r="H49" s="1"/>
  <c r="H50" s="1"/>
  <c r="H51" s="1"/>
  <c r="H52" s="1"/>
  <c r="H53" s="1"/>
  <c r="C48"/>
  <c r="C49" s="1"/>
  <c r="C50" s="1"/>
  <c r="C51" s="1"/>
  <c r="C52" s="1"/>
  <c r="C53" s="1"/>
  <c r="D53" s="1"/>
  <c r="A48"/>
  <c r="A49" s="1"/>
  <c r="A50" s="1"/>
  <c r="A51" s="1"/>
  <c r="A52" s="1"/>
  <c r="A53" s="1"/>
  <c r="H25"/>
  <c r="H26" s="1"/>
  <c r="H27" s="1"/>
  <c r="H28" s="1"/>
  <c r="H29" s="1"/>
  <c r="H30" s="1"/>
  <c r="H31" s="1"/>
  <c r="H32" s="1"/>
  <c r="H33" s="1"/>
  <c r="H34" s="1"/>
  <c r="C24"/>
  <c r="C25" s="1"/>
  <c r="C26" s="1"/>
  <c r="C27" s="1"/>
  <c r="C28" s="1"/>
  <c r="C29" s="1"/>
  <c r="C30" s="1"/>
  <c r="C31" s="1"/>
  <c r="C32" s="1"/>
  <c r="C33" s="1"/>
  <c r="C34" s="1"/>
  <c r="D34" s="1"/>
  <c r="A24"/>
  <c r="A25" s="1"/>
  <c r="A26" s="1"/>
  <c r="A27" s="1"/>
  <c r="A28" s="1"/>
  <c r="A29" s="1"/>
  <c r="A30" s="1"/>
  <c r="A31" s="1"/>
  <c r="A32" s="1"/>
  <c r="A33" s="1"/>
  <c r="A34" s="1"/>
  <c r="H14"/>
  <c r="H15" s="1"/>
  <c r="H16" s="1"/>
  <c r="H17" s="1"/>
  <c r="H18" s="1"/>
  <c r="H19" s="1"/>
  <c r="H20" s="1"/>
  <c r="H21" s="1"/>
  <c r="H22" s="1"/>
  <c r="C13"/>
  <c r="C14" s="1"/>
  <c r="C15" s="1"/>
  <c r="C16" s="1"/>
  <c r="C17" s="1"/>
  <c r="C18" s="1"/>
  <c r="C19" s="1"/>
  <c r="C20" s="1"/>
  <c r="C21" s="1"/>
  <c r="C22" s="1"/>
  <c r="D22" s="1"/>
  <c r="A13"/>
  <c r="A14" s="1"/>
  <c r="A15" s="1"/>
  <c r="A16" s="1"/>
  <c r="A17" s="1"/>
  <c r="A18" s="1"/>
  <c r="A19" s="1"/>
  <c r="A20" s="1"/>
  <c r="A21" s="1"/>
  <c r="A22" s="1"/>
  <c r="H4"/>
  <c r="H5" s="1"/>
  <c r="H6" s="1"/>
  <c r="H7" s="1"/>
  <c r="H8" s="1"/>
  <c r="H9" s="1"/>
  <c r="H10" s="1"/>
  <c r="H11" s="1"/>
  <c r="D4"/>
  <c r="D5" s="1"/>
  <c r="D6" s="1"/>
  <c r="D7" s="1"/>
  <c r="D8" s="1"/>
  <c r="D9" s="1"/>
  <c r="D10" s="1"/>
  <c r="D11" s="1"/>
  <c r="C4"/>
  <c r="C5" s="1"/>
  <c r="C6" s="1"/>
  <c r="C7" s="1"/>
  <c r="C8" s="1"/>
  <c r="C9" s="1"/>
  <c r="C10" s="1"/>
  <c r="C11" s="1"/>
  <c r="B4"/>
  <c r="B5" s="1"/>
  <c r="B6" s="1"/>
  <c r="B7" s="1"/>
  <c r="B8" s="1"/>
  <c r="B9" s="1"/>
  <c r="B10" s="1"/>
  <c r="B11" s="1"/>
  <c r="A4"/>
  <c r="A5" s="1"/>
  <c r="A6" s="1"/>
  <c r="A7" s="1"/>
  <c r="A8" s="1"/>
  <c r="A9" s="1"/>
  <c r="A10" s="1"/>
  <c r="A11" s="1"/>
  <c r="C213" l="1"/>
  <c r="D213" s="1"/>
  <c r="B39" i="2"/>
  <c r="B13" i="1"/>
  <c r="B14" s="1"/>
  <c r="B15" s="1"/>
  <c r="B16" s="1"/>
  <c r="B17" s="1"/>
  <c r="B18" s="1"/>
  <c r="B19" s="1"/>
  <c r="B20" s="1"/>
  <c r="B21" s="1"/>
  <c r="B22" s="1"/>
  <c r="C311"/>
  <c r="C312" s="1"/>
  <c r="C313" s="1"/>
  <c r="C314" s="1"/>
  <c r="C315" s="1"/>
  <c r="C316" s="1"/>
  <c r="C317" s="1"/>
  <c r="D317" s="1"/>
  <c r="D500"/>
  <c r="D496"/>
  <c r="D494"/>
  <c r="D490"/>
  <c r="D486"/>
  <c r="D484"/>
  <c r="D480"/>
  <c r="D476"/>
  <c r="D474"/>
  <c r="D460"/>
  <c r="D458"/>
  <c r="D454"/>
  <c r="D444"/>
  <c r="D442"/>
  <c r="D430"/>
  <c r="D428"/>
  <c r="D426"/>
  <c r="D422"/>
  <c r="D420"/>
  <c r="D418"/>
  <c r="D405"/>
  <c r="D403"/>
  <c r="D401"/>
  <c r="D397"/>
  <c r="D365"/>
  <c r="D359"/>
  <c r="D342"/>
  <c r="D334"/>
  <c r="D332"/>
  <c r="D330"/>
  <c r="D328"/>
  <c r="D326"/>
  <c r="D324"/>
  <c r="D322"/>
  <c r="D320"/>
  <c r="D316"/>
  <c r="D306"/>
  <c r="D302"/>
  <c r="D300"/>
  <c r="D298"/>
  <c r="D296"/>
  <c r="D294"/>
  <c r="D292"/>
  <c r="D290"/>
  <c r="D288"/>
  <c r="D286"/>
  <c r="D284"/>
  <c r="D276"/>
  <c r="D272"/>
  <c r="D270"/>
  <c r="D268"/>
  <c r="D266"/>
  <c r="D264"/>
  <c r="D260"/>
  <c r="D258"/>
  <c r="D256"/>
  <c r="D254"/>
  <c r="D252"/>
  <c r="D250"/>
  <c r="D242"/>
  <c r="D240"/>
  <c r="D238"/>
  <c r="D236"/>
  <c r="D234"/>
  <c r="D230"/>
  <c r="D228"/>
  <c r="D226"/>
  <c r="D224"/>
  <c r="D222"/>
  <c r="D220"/>
  <c r="D215"/>
  <c r="D209"/>
  <c r="D207"/>
  <c r="D205"/>
  <c r="D203"/>
  <c r="D201"/>
  <c r="D197"/>
  <c r="D195"/>
  <c r="D193"/>
  <c r="D191"/>
  <c r="D189"/>
  <c r="D187"/>
  <c r="D185"/>
  <c r="D181"/>
  <c r="D179"/>
  <c r="D175"/>
  <c r="D173"/>
  <c r="D171"/>
  <c r="D164"/>
  <c r="D160"/>
  <c r="D158"/>
  <c r="D156"/>
  <c r="D154"/>
  <c r="D152"/>
  <c r="D148"/>
  <c r="D146"/>
  <c r="D144"/>
  <c r="D142"/>
  <c r="D140"/>
  <c r="D138"/>
  <c r="D136"/>
  <c r="D134"/>
  <c r="D132"/>
  <c r="D130"/>
  <c r="D128"/>
  <c r="D126"/>
  <c r="D124"/>
  <c r="D114"/>
  <c r="D112"/>
  <c r="D106"/>
  <c r="D104"/>
  <c r="D102"/>
  <c r="D100"/>
  <c r="D98"/>
  <c r="D96"/>
  <c r="D94"/>
  <c r="D89"/>
  <c r="D87"/>
  <c r="D85"/>
  <c r="D81"/>
  <c r="D75"/>
  <c r="D73"/>
  <c r="D71"/>
  <c r="D69"/>
  <c r="D65"/>
  <c r="D63"/>
  <c r="D61"/>
  <c r="D59"/>
  <c r="D57"/>
  <c r="D52"/>
  <c r="D50"/>
  <c r="D48"/>
  <c r="D43"/>
  <c r="D41"/>
  <c r="D39"/>
  <c r="D37"/>
  <c r="D33"/>
  <c r="D31"/>
  <c r="D29"/>
  <c r="D27"/>
  <c r="D25"/>
  <c r="D21"/>
  <c r="D19"/>
  <c r="D17"/>
  <c r="D15"/>
  <c r="D13"/>
  <c r="D501"/>
  <c r="D499"/>
  <c r="D495"/>
  <c r="D491"/>
  <c r="D489"/>
  <c r="D485"/>
  <c r="D481"/>
  <c r="D477"/>
  <c r="D475"/>
  <c r="D471"/>
  <c r="D467"/>
  <c r="D461"/>
  <c r="D459"/>
  <c r="D457"/>
  <c r="D453"/>
  <c r="D445"/>
  <c r="D443"/>
  <c r="D441"/>
  <c r="D431"/>
  <c r="D429"/>
  <c r="D427"/>
  <c r="D423"/>
  <c r="D421"/>
  <c r="D419"/>
  <c r="D406"/>
  <c r="D404"/>
  <c r="D402"/>
  <c r="D382"/>
  <c r="D370"/>
  <c r="D364"/>
  <c r="D360"/>
  <c r="D358"/>
  <c r="D343"/>
  <c r="D341"/>
  <c r="D335"/>
  <c r="D333"/>
  <c r="D331"/>
  <c r="D329"/>
  <c r="D327"/>
  <c r="D325"/>
  <c r="D323"/>
  <c r="D321"/>
  <c r="D319"/>
  <c r="D313"/>
  <c r="D307"/>
  <c r="D305"/>
  <c r="D301"/>
  <c r="D299"/>
  <c r="D297"/>
  <c r="D295"/>
  <c r="D293"/>
  <c r="D291"/>
  <c r="D289"/>
  <c r="D287"/>
  <c r="D285"/>
  <c r="D283"/>
  <c r="D273"/>
  <c r="D271"/>
  <c r="D269"/>
  <c r="D267"/>
  <c r="D265"/>
  <c r="D261"/>
  <c r="D259"/>
  <c r="D257"/>
  <c r="D255"/>
  <c r="D253"/>
  <c r="D251"/>
  <c r="D243"/>
  <c r="D241"/>
  <c r="D239"/>
  <c r="D237"/>
  <c r="D235"/>
  <c r="D233"/>
  <c r="D229"/>
  <c r="D227"/>
  <c r="D225"/>
  <c r="D223"/>
  <c r="D221"/>
  <c r="D216"/>
  <c r="D210"/>
  <c r="D208"/>
  <c r="D206"/>
  <c r="D204"/>
  <c r="D202"/>
  <c r="D198"/>
  <c r="D196"/>
  <c r="D194"/>
  <c r="D192"/>
  <c r="D190"/>
  <c r="D188"/>
  <c r="D186"/>
  <c r="D180"/>
  <c r="D178"/>
  <c r="D174"/>
  <c r="D172"/>
  <c r="D161"/>
  <c r="D159"/>
  <c r="D157"/>
  <c r="D155"/>
  <c r="D153"/>
  <c r="D151"/>
  <c r="D147"/>
  <c r="D145"/>
  <c r="D143"/>
  <c r="D141"/>
  <c r="D139"/>
  <c r="D137"/>
  <c r="D135"/>
  <c r="D133"/>
  <c r="D131"/>
  <c r="D129"/>
  <c r="D127"/>
  <c r="D125"/>
  <c r="D123"/>
  <c r="D115"/>
  <c r="D113"/>
  <c r="D111"/>
  <c r="D105"/>
  <c r="D103"/>
  <c r="D101"/>
  <c r="D99"/>
  <c r="D97"/>
  <c r="D95"/>
  <c r="D90"/>
  <c r="D88"/>
  <c r="D86"/>
  <c r="D82"/>
  <c r="D74"/>
  <c r="D72"/>
  <c r="D70"/>
  <c r="D68"/>
  <c r="D64"/>
  <c r="D62"/>
  <c r="D60"/>
  <c r="D58"/>
  <c r="D55"/>
  <c r="D51"/>
  <c r="D49"/>
  <c r="D44"/>
  <c r="D42"/>
  <c r="D40"/>
  <c r="D38"/>
  <c r="D32"/>
  <c r="D30"/>
  <c r="D28"/>
  <c r="D26"/>
  <c r="D24"/>
  <c r="D20"/>
  <c r="D18"/>
  <c r="D16"/>
  <c r="D14"/>
  <c r="B24"/>
  <c r="B25" s="1"/>
  <c r="B26" s="1"/>
  <c r="B40" i="2" l="1"/>
  <c r="D311" i="1"/>
  <c r="D315"/>
  <c r="D312"/>
  <c r="D314"/>
  <c r="B27"/>
  <c r="B28" s="1"/>
  <c r="B29" s="1"/>
  <c r="B30" s="1"/>
  <c r="B31" s="1"/>
  <c r="B32" s="1"/>
  <c r="B33" s="1"/>
  <c r="B34" s="1"/>
  <c r="B35"/>
  <c r="B36" s="1"/>
  <c r="B46" s="1"/>
  <c r="B41" i="2" l="1"/>
  <c r="B42" s="1"/>
  <c r="B43" s="1"/>
  <c r="B44" s="1"/>
  <c r="B45" s="1"/>
  <c r="B37" i="1"/>
  <c r="B54"/>
  <c r="B48"/>
  <c r="B49" s="1"/>
  <c r="B50" s="1"/>
  <c r="B51" s="1"/>
  <c r="B52" s="1"/>
  <c r="B53" s="1"/>
  <c r="B38" l="1"/>
  <c r="B39" s="1"/>
  <c r="B40" s="1"/>
  <c r="B41" s="1"/>
  <c r="B42" s="1"/>
  <c r="B43" s="1"/>
  <c r="B44" s="1"/>
  <c r="B45" s="1"/>
  <c r="B47"/>
  <c r="B46" i="2"/>
  <c r="B67" i="1"/>
  <c r="B55"/>
  <c r="B57" s="1"/>
  <c r="B58" s="1"/>
  <c r="B59" s="1"/>
  <c r="B60" s="1"/>
  <c r="B61" s="1"/>
  <c r="B62" s="1"/>
  <c r="B63" s="1"/>
  <c r="B64" s="1"/>
  <c r="B65" s="1"/>
  <c r="B66" s="1"/>
  <c r="B47" i="2" l="1"/>
  <c r="B48" s="1"/>
  <c r="B77" i="1"/>
  <c r="B78" s="1"/>
  <c r="B79" s="1"/>
  <c r="B80" s="1"/>
  <c r="B81" s="1"/>
  <c r="B82" s="1"/>
  <c r="B83" s="1"/>
  <c r="B68"/>
  <c r="B69" s="1"/>
  <c r="B70" s="1"/>
  <c r="B71" s="1"/>
  <c r="B72" s="1"/>
  <c r="B73" s="1"/>
  <c r="B74" s="1"/>
  <c r="B75" s="1"/>
  <c r="B76" s="1"/>
  <c r="B84" l="1"/>
  <c r="B49" i="2" l="1"/>
  <c r="B50" s="1"/>
  <c r="B51" s="1"/>
  <c r="B52" s="1"/>
  <c r="B93" i="1"/>
  <c r="B85"/>
  <c r="B86" s="1"/>
  <c r="B87" s="1"/>
  <c r="B88" s="1"/>
  <c r="B89" s="1"/>
  <c r="B90" s="1"/>
  <c r="B91" s="1"/>
  <c r="B53" i="2" l="1"/>
  <c r="B54" s="1"/>
  <c r="B55" s="1"/>
  <c r="B108" i="1"/>
  <c r="B109" s="1"/>
  <c r="B110" s="1"/>
  <c r="B119" s="1"/>
  <c r="B120" s="1"/>
  <c r="B94"/>
  <c r="B95" s="1"/>
  <c r="B96" s="1"/>
  <c r="B97" s="1"/>
  <c r="B98" s="1"/>
  <c r="B99" s="1"/>
  <c r="B100" s="1"/>
  <c r="B101" s="1"/>
  <c r="B102" s="1"/>
  <c r="B103" s="1"/>
  <c r="B104" s="1"/>
  <c r="B105" s="1"/>
  <c r="B106" s="1"/>
  <c r="B107" s="1"/>
  <c r="B56" i="2" l="1"/>
  <c r="B57" s="1"/>
  <c r="B58" s="1"/>
  <c r="B59" s="1"/>
  <c r="B111" i="1"/>
  <c r="B112" s="1"/>
  <c r="B113" s="1"/>
  <c r="B114" s="1"/>
  <c r="B115" s="1"/>
  <c r="B116" s="1"/>
  <c r="B121"/>
  <c r="B122" s="1"/>
  <c r="B123" s="1"/>
  <c r="B124" s="1"/>
  <c r="B125" s="1"/>
  <c r="B126" s="1"/>
  <c r="B127" s="1"/>
  <c r="B128" s="1"/>
  <c r="B129" s="1"/>
  <c r="B130" s="1"/>
  <c r="B131" s="1"/>
  <c r="B132" s="1"/>
  <c r="B133" s="1"/>
  <c r="B134" s="1"/>
  <c r="B135" s="1"/>
  <c r="B136" s="1"/>
  <c r="B137" s="1"/>
  <c r="B138" s="1"/>
  <c r="B139" s="1"/>
  <c r="B140" s="1"/>
  <c r="B141" s="1"/>
  <c r="B142" s="1"/>
  <c r="B143" s="1"/>
  <c r="B144" s="1"/>
  <c r="B145" s="1"/>
  <c r="B146" s="1"/>
  <c r="B147" s="1"/>
  <c r="B148" s="1"/>
  <c r="B149" s="1"/>
  <c r="B60" i="2" l="1"/>
  <c r="B150" i="1"/>
  <c r="B163" s="1"/>
  <c r="B166" s="1"/>
  <c r="B61" i="2" l="1"/>
  <c r="B62" s="1"/>
  <c r="B63" s="1"/>
  <c r="B168" i="1"/>
  <c r="B167"/>
  <c r="B164"/>
  <c r="B165" s="1"/>
  <c r="B151"/>
  <c r="B152" s="1"/>
  <c r="B153" s="1"/>
  <c r="B154" s="1"/>
  <c r="B155" s="1"/>
  <c r="B156" s="1"/>
  <c r="B157" s="1"/>
  <c r="B158" s="1"/>
  <c r="B159" s="1"/>
  <c r="B160" s="1"/>
  <c r="B161" s="1"/>
  <c r="B162" s="1"/>
  <c r="B170" l="1"/>
  <c r="B171" s="1"/>
  <c r="B172" s="1"/>
  <c r="B173" s="1"/>
  <c r="B174" s="1"/>
  <c r="B175" s="1"/>
  <c r="B176" s="1"/>
  <c r="B64" i="2" l="1"/>
  <c r="B177" i="1"/>
  <c r="B178" s="1"/>
  <c r="B179" s="1"/>
  <c r="B180" s="1"/>
  <c r="B181" s="1"/>
  <c r="B182" s="1"/>
  <c r="B65" i="2" l="1"/>
  <c r="B183" i="1"/>
  <c r="B184" s="1"/>
  <c r="B200" s="1"/>
  <c r="B66" i="2" l="1"/>
  <c r="B67" s="1"/>
  <c r="B185" i="1"/>
  <c r="B186" s="1"/>
  <c r="B187" s="1"/>
  <c r="B188" s="1"/>
  <c r="B189" s="1"/>
  <c r="B190" s="1"/>
  <c r="B191" s="1"/>
  <c r="B192" s="1"/>
  <c r="B193" s="1"/>
  <c r="B194" s="1"/>
  <c r="B195" s="1"/>
  <c r="B196" s="1"/>
  <c r="B197" s="1"/>
  <c r="B198" s="1"/>
  <c r="B199" s="1"/>
  <c r="B201"/>
  <c r="B202" s="1"/>
  <c r="B203" s="1"/>
  <c r="B204" s="1"/>
  <c r="B205" s="1"/>
  <c r="B206" s="1"/>
  <c r="B207" s="1"/>
  <c r="B208" s="1"/>
  <c r="B209" s="1"/>
  <c r="B210" s="1"/>
  <c r="B211" s="1"/>
  <c r="B214"/>
  <c r="B68" i="2" l="1"/>
  <c r="B69" s="1"/>
  <c r="B70" s="1"/>
  <c r="B71" s="1"/>
  <c r="B72" s="1"/>
  <c r="B73" s="1"/>
  <c r="B74" s="1"/>
  <c r="B75" s="1"/>
  <c r="B76" s="1"/>
  <c r="B77" s="1"/>
  <c r="B215" i="1"/>
  <c r="B216" s="1"/>
  <c r="B217" s="1"/>
  <c r="B219"/>
  <c r="B78" i="2" l="1"/>
  <c r="B79" s="1"/>
  <c r="B80" s="1"/>
  <c r="B81" s="1"/>
  <c r="B220" i="1"/>
  <c r="B221" s="1"/>
  <c r="B222" s="1"/>
  <c r="B223" s="1"/>
  <c r="B224" s="1"/>
  <c r="B225" s="1"/>
  <c r="B226" s="1"/>
  <c r="B227" s="1"/>
  <c r="B228" s="1"/>
  <c r="B229" s="1"/>
  <c r="B230" s="1"/>
  <c r="B231" s="1"/>
  <c r="B232"/>
  <c r="B82" i="2" l="1"/>
  <c r="B83" s="1"/>
  <c r="B84" s="1"/>
  <c r="B233" i="1"/>
  <c r="B234" s="1"/>
  <c r="B235" s="1"/>
  <c r="B236" s="1"/>
  <c r="B237" s="1"/>
  <c r="B238" s="1"/>
  <c r="B239" s="1"/>
  <c r="B240" s="1"/>
  <c r="B241" s="1"/>
  <c r="B242" s="1"/>
  <c r="B243" s="1"/>
  <c r="B244" s="1"/>
  <c r="B245"/>
  <c r="B246" s="1"/>
  <c r="B85" i="2" l="1"/>
  <c r="B86" s="1"/>
  <c r="B247" i="1"/>
  <c r="B248" s="1"/>
  <c r="B249" s="1"/>
  <c r="B87" i="2" l="1"/>
  <c r="B250" i="1"/>
  <c r="B251" s="1"/>
  <c r="B252" s="1"/>
  <c r="B253" s="1"/>
  <c r="B254" s="1"/>
  <c r="B255" s="1"/>
  <c r="B256" s="1"/>
  <c r="B257" s="1"/>
  <c r="B258" s="1"/>
  <c r="B259" s="1"/>
  <c r="B260" s="1"/>
  <c r="B261" s="1"/>
  <c r="B262" s="1"/>
  <c r="B263"/>
  <c r="B275" s="1"/>
  <c r="B278" s="1"/>
  <c r="B279" s="1"/>
  <c r="B280" s="1"/>
  <c r="B281" s="1"/>
  <c r="B282" s="1"/>
  <c r="B88" i="2" l="1"/>
  <c r="B89" s="1"/>
  <c r="B90" s="1"/>
  <c r="B91" s="1"/>
  <c r="B92" s="1"/>
  <c r="B93" s="1"/>
  <c r="B264" i="1"/>
  <c r="B283"/>
  <c r="B284" s="1"/>
  <c r="B285" s="1"/>
  <c r="B286" s="1"/>
  <c r="B287" s="1"/>
  <c r="B288" s="1"/>
  <c r="B289" s="1"/>
  <c r="B290" s="1"/>
  <c r="B291" s="1"/>
  <c r="B292" s="1"/>
  <c r="B293" s="1"/>
  <c r="B294" s="1"/>
  <c r="B295" s="1"/>
  <c r="B296" s="1"/>
  <c r="B297" s="1"/>
  <c r="B298" s="1"/>
  <c r="B299" s="1"/>
  <c r="B300" s="1"/>
  <c r="B301" s="1"/>
  <c r="B302" s="1"/>
  <c r="B303" s="1"/>
  <c r="B304"/>
  <c r="B276"/>
  <c r="B277" s="1"/>
  <c r="B265"/>
  <c r="B266" s="1"/>
  <c r="B267" s="1"/>
  <c r="B268" s="1"/>
  <c r="B269" s="1"/>
  <c r="B270" s="1"/>
  <c r="B271" s="1"/>
  <c r="B272" s="1"/>
  <c r="B273" s="1"/>
  <c r="B274" s="1"/>
  <c r="B94" i="2" l="1"/>
  <c r="B305" i="1"/>
  <c r="B306" s="1"/>
  <c r="B307" s="1"/>
  <c r="B308" s="1"/>
  <c r="B309"/>
  <c r="B310" s="1"/>
  <c r="B311" s="1"/>
  <c r="B312" s="1"/>
  <c r="B313" s="1"/>
  <c r="B314" s="1"/>
  <c r="B315" s="1"/>
  <c r="B316" s="1"/>
  <c r="B317" s="1"/>
  <c r="B95" i="2" l="1"/>
  <c r="B318" i="1"/>
  <c r="B319" s="1"/>
  <c r="B320" s="1"/>
  <c r="B321" s="1"/>
  <c r="B322" s="1"/>
  <c r="B323" s="1"/>
  <c r="B324" s="1"/>
  <c r="B325" s="1"/>
  <c r="B326" s="1"/>
  <c r="B327" s="1"/>
  <c r="B328" s="1"/>
  <c r="B329" s="1"/>
  <c r="B330" s="1"/>
  <c r="B331" s="1"/>
  <c r="B332" s="1"/>
  <c r="B333" s="1"/>
  <c r="B334" s="1"/>
  <c r="B335" s="1"/>
  <c r="B336" s="1"/>
  <c r="B96" i="2" l="1"/>
  <c r="B97" s="1"/>
  <c r="B337" i="1"/>
  <c r="B338" s="1"/>
  <c r="B339" s="1"/>
  <c r="B340" s="1"/>
  <c r="B341" s="1"/>
  <c r="B342" s="1"/>
  <c r="B343" s="1"/>
  <c r="B344" s="1"/>
  <c r="B98" i="2" l="1"/>
  <c r="B99" s="1"/>
  <c r="B345" i="1"/>
  <c r="B346" s="1"/>
  <c r="B348" s="1"/>
  <c r="B100" i="2" l="1"/>
  <c r="B101" s="1"/>
  <c r="B351" i="1"/>
  <c r="B352" s="1"/>
  <c r="B353" s="1"/>
  <c r="B354" s="1"/>
  <c r="B355" s="1"/>
  <c r="B356" s="1"/>
  <c r="B349"/>
  <c r="B350" s="1"/>
  <c r="B102" i="2" l="1"/>
  <c r="B357" i="1"/>
  <c r="B103" i="2" l="1"/>
  <c r="B358" i="1"/>
  <c r="B359" s="1"/>
  <c r="B360" s="1"/>
  <c r="B361" s="1"/>
  <c r="B362"/>
  <c r="B363" s="1"/>
  <c r="B104" i="2" l="1"/>
  <c r="B364" i="1"/>
  <c r="B367" s="1"/>
  <c r="B105" i="2" l="1"/>
  <c r="B365" i="1"/>
  <c r="B366" s="1"/>
  <c r="B368"/>
  <c r="B369"/>
  <c r="B106" i="2" l="1"/>
  <c r="B372" i="1"/>
  <c r="B370"/>
  <c r="B371" s="1"/>
  <c r="B107" i="2" l="1"/>
  <c r="B373" i="1"/>
  <c r="B374" s="1"/>
  <c r="B375" s="1"/>
  <c r="B376" s="1"/>
  <c r="B377" s="1"/>
  <c r="B378" s="1"/>
  <c r="B379" s="1"/>
  <c r="B380" s="1"/>
  <c r="B381"/>
  <c r="B382" s="1"/>
  <c r="B383" s="1"/>
  <c r="B384" s="1"/>
  <c r="B108" i="2" l="1"/>
  <c r="B109" s="1"/>
  <c r="B110" s="1"/>
  <c r="B111" s="1"/>
  <c r="B112" s="1"/>
  <c r="B113" s="1"/>
  <c r="B114" s="1"/>
  <c r="B115" s="1"/>
  <c r="B116" s="1"/>
  <c r="B117" s="1"/>
  <c r="B118" s="1"/>
  <c r="B119" s="1"/>
  <c r="B387" i="1"/>
  <c r="B388" s="1"/>
  <c r="B389" s="1"/>
  <c r="B390" s="1"/>
  <c r="B391" s="1"/>
  <c r="B392" s="1"/>
  <c r="B393" s="1"/>
  <c r="B385"/>
  <c r="B386" s="1"/>
  <c r="B120" i="2" l="1"/>
  <c r="B121" s="1"/>
  <c r="B122" s="1"/>
  <c r="B123" s="1"/>
  <c r="B394" i="1"/>
  <c r="B395" s="1"/>
  <c r="B396" s="1"/>
  <c r="B397" s="1"/>
  <c r="B398" s="1"/>
  <c r="B399" s="1"/>
  <c r="B400" s="1"/>
  <c r="B124" i="2" l="1"/>
  <c r="B125" s="1"/>
  <c r="B126" s="1"/>
  <c r="B127" s="1"/>
  <c r="B128" s="1"/>
  <c r="B401" i="1"/>
  <c r="B402" s="1"/>
  <c r="B403" s="1"/>
  <c r="B404" s="1"/>
  <c r="B405" s="1"/>
  <c r="B406" s="1"/>
  <c r="B407" s="1"/>
  <c r="B409"/>
  <c r="B410" s="1"/>
  <c r="B129" i="2" l="1"/>
  <c r="B130" s="1"/>
  <c r="B131" s="1"/>
  <c r="B412" i="1"/>
  <c r="B413" s="1"/>
  <c r="B132" i="2" l="1"/>
  <c r="B133" s="1"/>
  <c r="B134" s="1"/>
  <c r="B135" s="1"/>
  <c r="B136" s="1"/>
  <c r="B137" s="1"/>
  <c r="B138" s="1"/>
  <c r="B414" i="1"/>
  <c r="B415" s="1"/>
  <c r="B417" s="1"/>
  <c r="B418" s="1"/>
  <c r="B419" s="1"/>
  <c r="B420" s="1"/>
  <c r="B421" s="1"/>
  <c r="B422" s="1"/>
  <c r="B423" s="1"/>
  <c r="B424" s="1"/>
  <c r="B139" i="2" l="1"/>
  <c r="B140" s="1"/>
  <c r="B141" s="1"/>
  <c r="B425" i="1"/>
  <c r="B426" s="1"/>
  <c r="B427" s="1"/>
  <c r="B428" s="1"/>
  <c r="B429" s="1"/>
  <c r="B430" s="1"/>
  <c r="B431" s="1"/>
  <c r="B432" s="1"/>
  <c r="B433" s="1"/>
  <c r="B434" s="1"/>
  <c r="B435" l="1"/>
  <c r="B436" s="1"/>
  <c r="B437" s="1"/>
  <c r="B438" s="1"/>
  <c r="B439" s="1"/>
  <c r="B440" s="1"/>
  <c r="B447" s="1"/>
  <c r="B441" l="1"/>
  <c r="B442" s="1"/>
  <c r="B443" s="1"/>
  <c r="B444" s="1"/>
  <c r="B445" s="1"/>
  <c r="B446" s="1"/>
  <c r="B448"/>
  <c r="B450" l="1"/>
  <c r="B449"/>
  <c r="B451" l="1"/>
  <c r="B452"/>
  <c r="B456" l="1"/>
  <c r="B457" s="1"/>
  <c r="B453"/>
  <c r="B454" s="1"/>
  <c r="B455" s="1"/>
  <c r="B458" l="1"/>
  <c r="B459" s="1"/>
  <c r="B460" s="1"/>
  <c r="B461" s="1"/>
  <c r="B462" s="1"/>
  <c r="B463"/>
  <c r="B464" l="1"/>
  <c r="B465" s="1"/>
  <c r="B466" s="1"/>
  <c r="B469" l="1"/>
  <c r="B467"/>
  <c r="B468" s="1"/>
  <c r="B470" l="1"/>
  <c r="B471" s="1"/>
  <c r="B472" s="1"/>
  <c r="B473" l="1"/>
  <c r="B479" l="1"/>
  <c r="B474"/>
  <c r="B475" s="1"/>
  <c r="B476" s="1"/>
  <c r="B477" s="1"/>
  <c r="B478" s="1"/>
  <c r="B483" l="1"/>
  <c r="B480"/>
  <c r="B481" s="1"/>
  <c r="B482" s="1"/>
  <c r="B484" l="1"/>
  <c r="B485" s="1"/>
  <c r="B486" s="1"/>
  <c r="B487" s="1"/>
  <c r="B488"/>
  <c r="B493" l="1"/>
  <c r="B498" s="1"/>
  <c r="B489"/>
  <c r="B490" s="1"/>
  <c r="B491" s="1"/>
  <c r="B492" s="1"/>
  <c r="B494" l="1"/>
  <c r="B495" s="1"/>
  <c r="B496" s="1"/>
  <c r="B497" s="1"/>
  <c r="B503" l="1"/>
  <c r="B504" s="1"/>
  <c r="B505" s="1"/>
  <c r="B506" s="1"/>
  <c r="B507" s="1"/>
  <c r="B508" s="1"/>
  <c r="B509" s="1"/>
  <c r="B510" s="1"/>
  <c r="B511" s="1"/>
  <c r="B512" s="1"/>
  <c r="B514" s="1"/>
  <c r="B515" s="1"/>
  <c r="B516" s="1"/>
  <c r="B517" s="1"/>
  <c r="B519" s="1"/>
  <c r="B520" s="1"/>
  <c r="B521" s="1"/>
  <c r="B499"/>
  <c r="B500" s="1"/>
  <c r="B501" s="1"/>
  <c r="B502" s="1"/>
  <c r="B523" l="1"/>
  <c r="B524" s="1"/>
  <c r="B525" s="1"/>
  <c r="B526" s="1"/>
  <c r="B527" s="1"/>
  <c r="B522"/>
  <c r="B529" l="1"/>
  <c r="B530" s="1"/>
  <c r="B528"/>
  <c r="B533" l="1"/>
  <c r="B534" s="1"/>
  <c r="B535" s="1"/>
  <c r="B536" s="1"/>
  <c r="B537" s="1"/>
  <c r="B538" s="1"/>
  <c r="B539" s="1"/>
  <c r="B540" s="1"/>
  <c r="B541" s="1"/>
  <c r="B542" s="1"/>
  <c r="B543" s="1"/>
  <c r="B544" s="1"/>
  <c r="B545" s="1"/>
  <c r="B546" s="1"/>
  <c r="B547" s="1"/>
  <c r="B548" s="1"/>
  <c r="B549" s="1"/>
  <c r="B550" s="1"/>
  <c r="B551" s="1"/>
  <c r="B552" s="1"/>
  <c r="B553" s="1"/>
  <c r="B554" s="1"/>
  <c r="B555" s="1"/>
  <c r="B556" s="1"/>
  <c r="B557" s="1"/>
  <c r="B558" s="1"/>
  <c r="B559" s="1"/>
  <c r="B560" s="1"/>
  <c r="B561" s="1"/>
  <c r="B531"/>
  <c r="B532" s="1"/>
  <c r="B563" l="1"/>
  <c r="B564" s="1"/>
  <c r="B565" s="1"/>
  <c r="B562"/>
  <c r="B566" l="1"/>
  <c r="B567" s="1"/>
  <c r="B568" s="1"/>
  <c r="B569" s="1"/>
  <c r="B570"/>
  <c r="B571" s="1"/>
  <c r="B572" s="1"/>
  <c r="B573" s="1"/>
  <c r="B574" s="1"/>
  <c r="B575" s="1"/>
  <c r="B576" s="1"/>
  <c r="B577" s="1"/>
  <c r="B578" s="1"/>
  <c r="B579" s="1"/>
</calcChain>
</file>

<file path=xl/sharedStrings.xml><?xml version="1.0" encoding="utf-8"?>
<sst xmlns="http://schemas.openxmlformats.org/spreadsheetml/2006/main" count="11546" uniqueCount="592">
  <si>
    <t>Fund</t>
  </si>
  <si>
    <t>Department ID</t>
  </si>
  <si>
    <t>Department</t>
  </si>
  <si>
    <t>Short Title</t>
  </si>
  <si>
    <t>Expense Line</t>
  </si>
  <si>
    <t>Link to Website</t>
  </si>
  <si>
    <t>Department Description</t>
  </si>
  <si>
    <t>Control Officer</t>
  </si>
  <si>
    <t>Appropriations 1995</t>
  </si>
  <si>
    <t>Appropriations 1996</t>
  </si>
  <si>
    <t>Appropriations 1997</t>
  </si>
  <si>
    <t>Appropriations 1998</t>
  </si>
  <si>
    <t>Appropriations 1999</t>
  </si>
  <si>
    <t>Appropriations 2000</t>
  </si>
  <si>
    <t>Appropriations 2001</t>
  </si>
  <si>
    <t>Appropriations 2002</t>
  </si>
  <si>
    <t>Appropriations 2003</t>
  </si>
  <si>
    <t>Appropriations 2004</t>
  </si>
  <si>
    <t>Appropriations 2005</t>
  </si>
  <si>
    <t>Appropriations 2006</t>
  </si>
  <si>
    <t>Appropriations 2007</t>
  </si>
  <si>
    <t>Appropriations 2008</t>
  </si>
  <si>
    <t>Appropriations 2009</t>
  </si>
  <si>
    <t>Appropriations 2010</t>
  </si>
  <si>
    <t>Appropriations 2011</t>
  </si>
  <si>
    <t>Appropriations 2012</t>
  </si>
  <si>
    <t>Expenditures 1995</t>
  </si>
  <si>
    <t>Expenditures 1996</t>
  </si>
  <si>
    <t>Expenditures 1997</t>
  </si>
  <si>
    <t>Expenditures 1998</t>
  </si>
  <si>
    <t>Expenditures 1999</t>
  </si>
  <si>
    <t>Expenditures 2000</t>
  </si>
  <si>
    <t>Expenditures 2001</t>
  </si>
  <si>
    <t>Expenditures 2002</t>
  </si>
  <si>
    <t>Expenditures 2003</t>
  </si>
  <si>
    <t>Expenditures 2004</t>
  </si>
  <si>
    <t>Expenditures 2005</t>
  </si>
  <si>
    <t>Expenditures 2006</t>
  </si>
  <si>
    <t>Expenditures 2007</t>
  </si>
  <si>
    <t>Expenditures 2008</t>
  </si>
  <si>
    <t>Expenditures 2009</t>
  </si>
  <si>
    <t>Expenditures 2010</t>
  </si>
  <si>
    <t>Expenditures 2011</t>
  </si>
  <si>
    <t>Expenditures 2012</t>
  </si>
  <si>
    <t>General Fund</t>
  </si>
  <si>
    <t>County Clerk</t>
  </si>
  <si>
    <t>http://www.cookcountygov.com/portal/server.pt/community/board_of_ethics/293/ethics%2C_board_of</t>
  </si>
  <si>
    <t>The Cook County Board of Ethics is responsible for enforcing the Cook County Ethics Ordinance. The Ethics Ordinance requires all Cook County officials and employees to abide by a Code of Conduct which sets forth general directives to ensure fair and honest government in Cook County. The Code of Conduct applies to officials, employees, person doing or seeking to do business with the County, persons regulated by the County, persons seeking official action by the County and lobbyists.</t>
  </si>
  <si>
    <t>Office Supplies</t>
  </si>
  <si>
    <t>Postage</t>
  </si>
  <si>
    <t>Travel</t>
  </si>
  <si>
    <t>Telephone</t>
  </si>
  <si>
    <t xml:space="preserve">Equipment </t>
  </si>
  <si>
    <t>System Updates and Programming</t>
  </si>
  <si>
    <t>County Treasurer</t>
  </si>
  <si>
    <t>Public Safety Fund</t>
  </si>
  <si>
    <t>Coroner's Expenses</t>
  </si>
  <si>
    <t>Equipment Repairs</t>
  </si>
  <si>
    <t>Insurance</t>
  </si>
  <si>
    <t>Miscellaneous</t>
  </si>
  <si>
    <t>Medical Exams</t>
  </si>
  <si>
    <t>Deputy Coroner Fees</t>
  </si>
  <si>
    <t>Education &amp; Training</t>
  </si>
  <si>
    <t>Transportation Fees</t>
  </si>
  <si>
    <t>Office Rent</t>
  </si>
  <si>
    <t>Coroner's Jurors Fees</t>
  </si>
  <si>
    <t>County Board</t>
  </si>
  <si>
    <t>Committee Meetings &amp; Mileage</t>
  </si>
  <si>
    <t>Courthouse</t>
  </si>
  <si>
    <t>Supplies</t>
  </si>
  <si>
    <t>Utilities</t>
  </si>
  <si>
    <t>Elections</t>
  </si>
  <si>
    <t>Printing</t>
  </si>
  <si>
    <t>Election Setup &amp; Rent</t>
  </si>
  <si>
    <t>Publishing</t>
  </si>
  <si>
    <t>System Updates &amp; Programming</t>
  </si>
  <si>
    <t>Equipment Repair &amp; Maintenance</t>
  </si>
  <si>
    <t>Election Expense</t>
  </si>
  <si>
    <t>Supervisor of Assessments</t>
  </si>
  <si>
    <t>Equipment</t>
  </si>
  <si>
    <t>Capital Improvements</t>
  </si>
  <si>
    <t>Capital Project Expense</t>
  </si>
  <si>
    <t>Copy Room</t>
  </si>
  <si>
    <t>Machine Rent</t>
  </si>
  <si>
    <t>Tax Assessment &amp; Collections</t>
  </si>
  <si>
    <t>Equipment Repair</t>
  </si>
  <si>
    <t>County Administration</t>
  </si>
  <si>
    <t>Office Supplies &amp; Postage</t>
  </si>
  <si>
    <t>Mileage, Dues, &amp; Conventions</t>
  </si>
  <si>
    <t>Equipment Repairs &amp; Maintenance</t>
  </si>
  <si>
    <t>Appellate Assistant Service</t>
  </si>
  <si>
    <t>Audit</t>
  </si>
  <si>
    <t>Care of Cemetery</t>
  </si>
  <si>
    <t>County Website Design</t>
  </si>
  <si>
    <t>Tourism Commission</t>
  </si>
  <si>
    <t>West Central Planning</t>
  </si>
  <si>
    <t>Macoupin County Economic Development Partnership</t>
  </si>
  <si>
    <t>Real Estate Stamps</t>
  </si>
  <si>
    <t>Archives</t>
  </si>
  <si>
    <t>Sheriff</t>
  </si>
  <si>
    <t>Retroactive Salaries</t>
  </si>
  <si>
    <t>Lodging &amp; Meals Conveying Prisoners</t>
  </si>
  <si>
    <t>Vehicle Expense</t>
  </si>
  <si>
    <t>Employee Uniforms</t>
  </si>
  <si>
    <t>Investigation Division Supplies</t>
  </si>
  <si>
    <t>Investigation Division Equipment</t>
  </si>
  <si>
    <t>Deputy Equipment</t>
  </si>
  <si>
    <t>Radio Purchase &amp; Maintenance Agreement</t>
  </si>
  <si>
    <t>Food</t>
  </si>
  <si>
    <t>Housing Inmates in Other Counties</t>
  </si>
  <si>
    <t>Medical Expenses of Inmates</t>
  </si>
  <si>
    <t>Civil Defense - ESDA</t>
  </si>
  <si>
    <t>Animal Control</t>
  </si>
  <si>
    <t>Probation</t>
  </si>
  <si>
    <t>Salaries &amp; Benefits</t>
  </si>
  <si>
    <t>Salaries &amp; Benefits Reimbursed by Drug Task Force</t>
  </si>
  <si>
    <t>Circuit Court</t>
  </si>
  <si>
    <t>Court Appointed Attorneys</t>
  </si>
  <si>
    <t>Psychological Evaluations &amp; Testing</t>
  </si>
  <si>
    <t>Court Reporter Services</t>
  </si>
  <si>
    <t>Books, Transcripts, &amp; Periodicals</t>
  </si>
  <si>
    <t>Petit Jurors Expense</t>
  </si>
  <si>
    <t>Grand Jurors Expense</t>
  </si>
  <si>
    <t>Public Defender</t>
  </si>
  <si>
    <t>Office Expense</t>
  </si>
  <si>
    <t>Contractual Employees</t>
  </si>
  <si>
    <t>Jury Commission</t>
  </si>
  <si>
    <t>Circuit Clerk</t>
  </si>
  <si>
    <t>Office Machine Rent</t>
  </si>
  <si>
    <t>Equipment Purchase &amp; Maintenance</t>
  </si>
  <si>
    <t>States Attorney</t>
  </si>
  <si>
    <t>Salories &amp; Benefits</t>
  </si>
  <si>
    <t>Witness &amp; Investigation</t>
  </si>
  <si>
    <t>Book, Transcript &amp; Periodicals</t>
  </si>
  <si>
    <t>Development</t>
  </si>
  <si>
    <t>Superintendent of Education</t>
  </si>
  <si>
    <t>Business Park Road Project Expenses</t>
  </si>
  <si>
    <t>N/A</t>
  </si>
  <si>
    <t>Building Repair</t>
  </si>
  <si>
    <t>Education/Training</t>
  </si>
  <si>
    <t>K-9</t>
  </si>
  <si>
    <t>Leads</t>
  </si>
  <si>
    <t>Jury Commissioner</t>
  </si>
  <si>
    <t>Capital Outlay</t>
  </si>
  <si>
    <t>Cost of Audit</t>
  </si>
  <si>
    <t>Cemetery</t>
  </si>
  <si>
    <t>Grants to Cemeteries</t>
  </si>
  <si>
    <t>Employee Health Insurance</t>
  </si>
  <si>
    <t>Life Insurance</t>
  </si>
  <si>
    <t>State Unemployment Insurance</t>
  </si>
  <si>
    <t>Payment for Services</t>
  </si>
  <si>
    <t>Development Commission</t>
  </si>
  <si>
    <t>Website Hosting/Maintenance</t>
  </si>
  <si>
    <t>Grant Administration</t>
  </si>
  <si>
    <t>Conferences/Training</t>
  </si>
  <si>
    <t>Special Fund for Extra Service</t>
  </si>
  <si>
    <t>Burial of Soldiers</t>
  </si>
  <si>
    <t>Prescription Discounts</t>
  </si>
  <si>
    <t>Witness &amp; Investigations</t>
  </si>
  <si>
    <t>Reimbursement to State</t>
  </si>
  <si>
    <t>Aid to Dependent Children</t>
  </si>
  <si>
    <t>Solid Waste Management</t>
  </si>
  <si>
    <t>West Central Regional Planning Commission</t>
  </si>
  <si>
    <t>Yearly Dues</t>
  </si>
  <si>
    <t>Psychological Evaluation &amp; Testing</t>
  </si>
  <si>
    <t>Contingency</t>
  </si>
  <si>
    <t>Psychological Evaluations</t>
  </si>
  <si>
    <t>Grant Expense</t>
  </si>
  <si>
    <t>Employee Uniforms &amp; Equipment Damage</t>
  </si>
  <si>
    <t>Jail</t>
  </si>
  <si>
    <t>Purchase of Equipment</t>
  </si>
  <si>
    <t>Training</t>
  </si>
  <si>
    <t>Periodicals</t>
  </si>
  <si>
    <t>Domestic Violence/Sex Offender</t>
  </si>
  <si>
    <t>Soil Conservation</t>
  </si>
  <si>
    <t>County Grant</t>
  </si>
  <si>
    <t>IDNR Com Planning</t>
  </si>
  <si>
    <t>Detention Grant</t>
  </si>
  <si>
    <t>Matching Funds</t>
  </si>
  <si>
    <t>County Match to Highway</t>
  </si>
  <si>
    <t>Blood Tests</t>
  </si>
  <si>
    <t>Revolving Loan Fund</t>
  </si>
  <si>
    <t xml:space="preserve">N/A </t>
  </si>
  <si>
    <t>Publications</t>
  </si>
  <si>
    <t>Transportaion (and Freight)</t>
  </si>
  <si>
    <t>Planning Commission</t>
  </si>
  <si>
    <t>Workers Compensation Insurance</t>
  </si>
  <si>
    <t>Public Liability</t>
  </si>
  <si>
    <t>Property</t>
  </si>
  <si>
    <t>Salary Reimbursed by Grant</t>
  </si>
  <si>
    <t>Retro-Accrued Time</t>
  </si>
  <si>
    <t>Mileage of Assistant</t>
  </si>
  <si>
    <t>Highways &amp; Streets</t>
  </si>
  <si>
    <t>County Match to Highways</t>
  </si>
  <si>
    <t>County Extension Service</t>
  </si>
  <si>
    <t>County Match</t>
  </si>
  <si>
    <t>Public Works &amp; Transportation</t>
  </si>
  <si>
    <t>Emergency Telephone System</t>
  </si>
  <si>
    <t>Salaries &amp; Related Expense</t>
  </si>
  <si>
    <t>Utilities &amp; Telephone</t>
  </si>
  <si>
    <t>Public Safety</t>
  </si>
  <si>
    <t>Travel &amp; Meetings</t>
  </si>
  <si>
    <t>Dues &amp; Publications</t>
  </si>
  <si>
    <t>Mapping &amp; Addressing</t>
  </si>
  <si>
    <t>Dispatch</t>
  </si>
  <si>
    <t>Contractual</t>
  </si>
  <si>
    <t>Consulting</t>
  </si>
  <si>
    <t>Towers/Auxiliary Power</t>
  </si>
  <si>
    <t>Vehicle Fuel &amp; Maintenance</t>
  </si>
  <si>
    <t>Rent</t>
  </si>
  <si>
    <t>Clothing Allowance</t>
  </si>
  <si>
    <t>County Motor Fuel Tax Fund</t>
  </si>
  <si>
    <t>Salaries</t>
  </si>
  <si>
    <t>Commodities</t>
  </si>
  <si>
    <t>Illinois Municipal Retirement Fund</t>
  </si>
  <si>
    <t>General Government</t>
  </si>
  <si>
    <t>Payment to Illinois Municipal Retirement Fund</t>
  </si>
  <si>
    <t>Social Security Fund</t>
  </si>
  <si>
    <t>Social Security</t>
  </si>
  <si>
    <t>Animal Control Working Fund</t>
  </si>
  <si>
    <t>County Farm Fund</t>
  </si>
  <si>
    <t>Revolving Loan Fund II</t>
  </si>
  <si>
    <t>Old Jail Restoration Fund</t>
  </si>
  <si>
    <t>Cash Disbursements</t>
  </si>
  <si>
    <t>State's Attorney - Bad Check Division</t>
  </si>
  <si>
    <t>Judiciary</t>
  </si>
  <si>
    <t>Tort Liability Fund</t>
  </si>
  <si>
    <t>Insurance Premium/Bonds</t>
  </si>
  <si>
    <t>County Highway Fund</t>
  </si>
  <si>
    <t>Federal Aid Matching Fund</t>
  </si>
  <si>
    <t>County Township Bridge Bond Fund</t>
  </si>
  <si>
    <t>County Township Bridge Fund</t>
  </si>
  <si>
    <t>Mental Deficiency Fund</t>
  </si>
  <si>
    <t>Health &amp; Welfare</t>
  </si>
  <si>
    <t>Cash Disbursements to Schools</t>
  </si>
  <si>
    <t>Mental Health Fund</t>
  </si>
  <si>
    <t>Macoupin County Mental Health Association</t>
  </si>
  <si>
    <t>Vital Records Automation</t>
  </si>
  <si>
    <t>Delinquent Real Estate Taxes Liquidation Fund</t>
  </si>
  <si>
    <t>Real Estate Stamp Fund</t>
  </si>
  <si>
    <t>Sheriff's Drug Fund</t>
  </si>
  <si>
    <t>Document Storage Fund</t>
  </si>
  <si>
    <t>System Updates/Programming</t>
  </si>
  <si>
    <t>Recorder's Microfilm Fund</t>
  </si>
  <si>
    <t>Treasurer's Automation Fees Account</t>
  </si>
  <si>
    <t>Law Library Fund</t>
  </si>
  <si>
    <t>Books &amp; Supplies</t>
  </si>
  <si>
    <t>Court Security Fund</t>
  </si>
  <si>
    <t>Salaries &amp; Fringe Reimbursement</t>
  </si>
  <si>
    <t>Court Automation Fund</t>
  </si>
  <si>
    <t>Probation Fees Fund</t>
  </si>
  <si>
    <t>Coroner's Fee</t>
  </si>
  <si>
    <t>Circuit Clerk OP Fund</t>
  </si>
  <si>
    <t>Tourism Fund</t>
  </si>
  <si>
    <t>Sheriff's Leads Account</t>
  </si>
  <si>
    <t>Payments for Telecommunication Service</t>
  </si>
  <si>
    <t>Circuit Clerk - Maintenance &amp; Child Support Fund</t>
  </si>
  <si>
    <t>Macoupin County Cops Grant</t>
  </si>
  <si>
    <t>Circuit Clerk SDU Reimbursement Fund</t>
  </si>
  <si>
    <t>South Central Illinois Drug Task Force Fund</t>
  </si>
  <si>
    <t>DUI Equipment Fund</t>
  </si>
  <si>
    <t>CDAP Fund</t>
  </si>
  <si>
    <t>Sheriff's Federal Drug Fund</t>
  </si>
  <si>
    <t>Arrestees' Medical Costs</t>
  </si>
  <si>
    <t>Tax Sale In Error Interest</t>
  </si>
  <si>
    <t>Health Insurance Fund</t>
  </si>
  <si>
    <t>Grant Fund</t>
  </si>
  <si>
    <t>Pet Population Control Fund</t>
  </si>
  <si>
    <t>Neutering Expense</t>
  </si>
  <si>
    <t>Police Vehicle Fund</t>
  </si>
  <si>
    <t>Mileage</t>
  </si>
  <si>
    <t>County Health Department WIC Fund</t>
  </si>
  <si>
    <t>Personal Services</t>
  </si>
  <si>
    <t>Breastfeeding</t>
  </si>
  <si>
    <t>County Health Department Fund</t>
  </si>
  <si>
    <t>All Other Health Related Expenses</t>
  </si>
  <si>
    <t>Animal Control - Miscellaneous</t>
  </si>
  <si>
    <t>County Health Department M&amp;M Dental Clinic</t>
  </si>
  <si>
    <t>Macoupin Community Health Center, Inc.</t>
  </si>
  <si>
    <t>Crime Victims Fund</t>
  </si>
  <si>
    <t>County Health Commcare Fund</t>
  </si>
  <si>
    <t>Public Transportation</t>
  </si>
  <si>
    <t>Animal Control Claim Fund</t>
  </si>
  <si>
    <t>Expense of Operations</t>
  </si>
  <si>
    <t>County Health Department - ILCHS</t>
  </si>
  <si>
    <t>Contractual Services</t>
  </si>
  <si>
    <t>Capital Development</t>
  </si>
  <si>
    <t>Recorder's GIS Fund</t>
  </si>
  <si>
    <t>Assessor's GIS Fund</t>
  </si>
  <si>
    <t>Animal Control Building Fund</t>
  </si>
  <si>
    <t>GIS Fund</t>
  </si>
  <si>
    <t>Advertising (&amp; Promotional)</t>
  </si>
  <si>
    <t>County Tax Sale Fund</t>
  </si>
  <si>
    <t>Claims</t>
  </si>
  <si>
    <t>Repairs</t>
  </si>
  <si>
    <t>Solid Waste Management Fund</t>
  </si>
  <si>
    <t>Counseling</t>
  </si>
  <si>
    <t>Traffic Safety School Fund</t>
  </si>
  <si>
    <t>Personnel Services</t>
  </si>
  <si>
    <t>Administration</t>
  </si>
  <si>
    <t>Repairs &amp; Maintenance</t>
  </si>
  <si>
    <t>Meetings &amp; Conventions</t>
  </si>
  <si>
    <t>Tower Expense</t>
  </si>
  <si>
    <t>Rural Water Grant</t>
  </si>
  <si>
    <t>Coroner's Equipment Fund</t>
  </si>
  <si>
    <t>Computer Maintenance Contract</t>
  </si>
  <si>
    <t>Sheriff's LS21 Fund</t>
  </si>
  <si>
    <t>Occupancy Expense</t>
  </si>
  <si>
    <t>Medical Supplies</t>
  </si>
  <si>
    <t>Community Access Grant</t>
  </si>
  <si>
    <t>Inheritance Tax Fund</t>
  </si>
  <si>
    <t>Settlement With State</t>
  </si>
  <si>
    <t>County Court Trust Fund</t>
  </si>
  <si>
    <t>Court Orders</t>
  </si>
  <si>
    <t>Condemnation Fund</t>
  </si>
  <si>
    <t>Paid to Purchasers</t>
  </si>
  <si>
    <t>South Otter Drainage District #1</t>
  </si>
  <si>
    <t>Services</t>
  </si>
  <si>
    <t>South Otter Drainage District #2</t>
  </si>
  <si>
    <t>Barnett Special Drainage District</t>
  </si>
  <si>
    <t>Maintenance</t>
  </si>
  <si>
    <t>Tax Sale Fees Fund</t>
  </si>
  <si>
    <t>Circuit Clerk - Bond Trust Fund</t>
  </si>
  <si>
    <t>Distribution of Fees, Costs &amp; Fines</t>
  </si>
  <si>
    <t>Restitution</t>
  </si>
  <si>
    <t>Child Support &amp; Small Claims</t>
  </si>
  <si>
    <t>Township Motor Fuel Tax Fund</t>
  </si>
  <si>
    <t>Distribution to Taxing Bodies</t>
  </si>
  <si>
    <t>Interest on Real Estate Taxes</t>
  </si>
  <si>
    <t>States Attorney Escrow Fund</t>
  </si>
  <si>
    <t>Restitution Settlements</t>
  </si>
  <si>
    <t>States Attorney - Section 1655 Forfeiture Fund</t>
  </si>
  <si>
    <t>Membership Fees</t>
  </si>
  <si>
    <t>Trustee Payment Account</t>
  </si>
  <si>
    <t>Miscellaneous Dispersements</t>
  </si>
  <si>
    <t>DUI Task Force Expense</t>
  </si>
  <si>
    <t>Sheriff's Equipment Grant</t>
  </si>
  <si>
    <t>Support Payments</t>
  </si>
  <si>
    <t>Transcripts</t>
  </si>
  <si>
    <t>Payment on Computers</t>
  </si>
  <si>
    <t>Central Macoupin County Rural Water</t>
  </si>
  <si>
    <t>Grant Dispursements</t>
  </si>
  <si>
    <t>Service Charge</t>
  </si>
  <si>
    <t>Circuit Clerk - Special Fund</t>
  </si>
  <si>
    <t>Gravel Road Fund</t>
  </si>
  <si>
    <t>Tuberculosis Program</t>
  </si>
  <si>
    <t>Building Renovation</t>
  </si>
  <si>
    <t>Hepatitis Program</t>
  </si>
  <si>
    <t>Car Seat Program</t>
  </si>
  <si>
    <t>Prenatal Care Program</t>
  </si>
  <si>
    <t>WIC Program</t>
  </si>
  <si>
    <t>Dental Sealant Program</t>
  </si>
  <si>
    <t>Macoupin County Association of Retarded Children</t>
  </si>
  <si>
    <t>Illinois Valley Development Corporation</t>
  </si>
  <si>
    <t xml:space="preserve">Supplies </t>
  </si>
  <si>
    <t>Traffic Violation Fee Account</t>
  </si>
  <si>
    <t>Sheriff Reimbursement Fund</t>
  </si>
  <si>
    <t xml:space="preserve">Salaries </t>
  </si>
  <si>
    <t xml:space="preserve">Reimbursement Sheriff Account </t>
  </si>
  <si>
    <t>Settlement of Claims</t>
  </si>
  <si>
    <t xml:space="preserve">Emergency Relief Fund </t>
  </si>
  <si>
    <t xml:space="preserve">Clerk's Fees (to General Fund) </t>
  </si>
  <si>
    <t xml:space="preserve">Take Notices (to General Fund) </t>
  </si>
  <si>
    <t>Printing/Supplies</t>
  </si>
  <si>
    <t xml:space="preserve">Net Decrease In Bonds </t>
  </si>
  <si>
    <t xml:space="preserve">Driver's Education </t>
  </si>
  <si>
    <t xml:space="preserve">State's Attorney Fees </t>
  </si>
  <si>
    <t xml:space="preserve">Sheriff Fees </t>
  </si>
  <si>
    <t xml:space="preserve">County's Share of Bond Costs </t>
  </si>
  <si>
    <t xml:space="preserve">County's Share of Traffic Fines </t>
  </si>
  <si>
    <t xml:space="preserve">City's Share of Traffic Fines </t>
  </si>
  <si>
    <t xml:space="preserve">State's Share of Traffic Fines </t>
  </si>
  <si>
    <t xml:space="preserve">Victims Assistance </t>
  </si>
  <si>
    <t xml:space="preserve">Automation Fee </t>
  </si>
  <si>
    <t xml:space="preserve">Surcharges </t>
  </si>
  <si>
    <t xml:space="preserve">Traffic Violation Fees </t>
  </si>
  <si>
    <t xml:space="preserve">Court Security Fee </t>
  </si>
  <si>
    <t xml:space="preserve">Probation Fees </t>
  </si>
  <si>
    <t xml:space="preserve">Traffic School Fees </t>
  </si>
  <si>
    <t xml:space="preserve">Trauma Center Fund </t>
  </si>
  <si>
    <t xml:space="preserve">Miscellaneous/Interest </t>
  </si>
  <si>
    <t>Preservation Fund</t>
  </si>
  <si>
    <t>Base Materials Fund</t>
  </si>
  <si>
    <t>Expenditures</t>
  </si>
  <si>
    <t>South Central Illinois Drug Task Force - Contract #4514</t>
  </si>
  <si>
    <t xml:space="preserve">Personnel services </t>
  </si>
  <si>
    <t xml:space="preserve">Travel </t>
  </si>
  <si>
    <t xml:space="preserve">Commodities </t>
  </si>
  <si>
    <t xml:space="preserve">Capital outlay </t>
  </si>
  <si>
    <t>South Central Illinois Drug Task Force - Contract #4418</t>
  </si>
  <si>
    <t xml:space="preserve">Building Commission Fund </t>
  </si>
  <si>
    <t xml:space="preserve">Interest </t>
  </si>
  <si>
    <t xml:space="preserve">Fees </t>
  </si>
  <si>
    <t xml:space="preserve">Insurance </t>
  </si>
  <si>
    <t>Repairs and maintenance</t>
  </si>
  <si>
    <t xml:space="preserve">Miscellaneous </t>
  </si>
  <si>
    <t xml:space="preserve">Americans With Disabilities Fund </t>
  </si>
  <si>
    <t xml:space="preserve">Administration </t>
  </si>
  <si>
    <t xml:space="preserve">Contractual </t>
  </si>
  <si>
    <t xml:space="preserve">Service Charge </t>
  </si>
  <si>
    <t xml:space="preserve">Equipment Purchase/Maintenance </t>
  </si>
  <si>
    <t xml:space="preserve">Mileage/Witness Fees </t>
  </si>
  <si>
    <t>South Central Illinois Drug Task Force - Contract #4614</t>
  </si>
  <si>
    <t xml:space="preserve">Personal services </t>
  </si>
  <si>
    <t xml:space="preserve">States Attorney - DUI Task Force </t>
  </si>
  <si>
    <t>South Central Illinois Drug Task Force - Contract #4714</t>
  </si>
  <si>
    <t>Personnel servcies</t>
  </si>
  <si>
    <t xml:space="preserve">Problem Solving Partnership Fund </t>
  </si>
  <si>
    <t>Salaries and related expenses</t>
  </si>
  <si>
    <t xml:space="preserve">Capital Outlay </t>
  </si>
  <si>
    <t>South Central Illinois Drug Task Force contract #4482</t>
  </si>
  <si>
    <t>DUI Task Force Grant</t>
  </si>
  <si>
    <t>Merit Commission</t>
  </si>
  <si>
    <t>Coroner</t>
  </si>
  <si>
    <t>County Board Office</t>
  </si>
  <si>
    <t>Special Purpose Fund</t>
  </si>
  <si>
    <t>Highway Fund</t>
  </si>
  <si>
    <t>Health Fund</t>
  </si>
  <si>
    <t>Special Purpsoe Fund</t>
  </si>
  <si>
    <t xml:space="preserve">Special Purpose Fund </t>
  </si>
  <si>
    <t>County Highway Engineer</t>
  </si>
  <si>
    <t>ESDA Adminstrator</t>
  </si>
  <si>
    <t>Animal Control Adminstrator</t>
  </si>
  <si>
    <t>Chief Probation and Court Services Officer</t>
  </si>
  <si>
    <t>State's Attorney</t>
  </si>
  <si>
    <t>Emergency Telephone System Board</t>
  </si>
  <si>
    <t>Public Health Adminstrator</t>
  </si>
  <si>
    <t>Countywide Expense</t>
  </si>
  <si>
    <t>County Tax Expenses</t>
  </si>
  <si>
    <t>Presiding Circuit Judge</t>
  </si>
  <si>
    <t>Tax Redemption Fund</t>
  </si>
  <si>
    <t>This purpose of this line item is to fund the county’s portion of employee health, dental, and life insurance for those county employees and two MEDP employees [this does not include health and highway departments]. The county currently pays 90% of the premium for active and insurance-eligible employees’ health and dental plans and 100% of a 10,000 life policy for all active employees. This line would also fund the expense of paying the third-party administrator for the county’s HRA account and disbursements of HRA payments to qualifying employees. Eligible retiree, severance plan retiree, and COBRA employee premiums are also paid through this line item at the scheduled rates. Premiums for MEDP employees, COBRA employees, and retirees are reimbursed to the county in full while severance plan employees are reimbursed to the county at their scheduled rates.</t>
  </si>
  <si>
    <t>The line item funds the operation of the county board, which includes costs of per diem for full board meetings, committee meetings, and cost of mileage.</t>
  </si>
  <si>
    <t>The line item funds the operation of the county board office, payment of board of review salaries, the county’s portion of annual audit costs, the county’s annual costs of participating in the State’s Attorney’s Appellate Prosecutor program, county website development costs, West Central Development Council annual dues, and other small miscellaneous costs.</t>
  </si>
  <si>
    <t>The line item funds the operation of the county Emergency Management office.</t>
  </si>
  <si>
    <t>The line item, under the control of the Sheriff, funds the general daily maintenance of the County Courthouse, primarily covering day to day upkeep of the building and related utility bills for the building.</t>
  </si>
  <si>
    <t>The line item, controlled by the County Clerk, funds all costs related to elections administered by the County Clerk.</t>
  </si>
  <si>
    <t>The Macoupin County State's Attorney's Office acts on behalf of the citizens of the State of Illinois in prosecuting crimes committed in Macoupin County, Illinois</t>
  </si>
  <si>
    <t>The Clerk of the Circuit Court of Macoupin County is the keeper of the records for the Court. The Clerk is responsible for serving the court, the legal profession and the general public.</t>
  </si>
  <si>
    <t>The Public Defender is appointed by the judge when an individual is not able to afford an attorney. The Public Defender provides legal representation in the areas of criminal, misdemeanor, juvenile justice, child protection, paternity, appeals, post-conviction and traffic cases.</t>
  </si>
  <si>
    <t>The line item funds expenses associated with the calculation, collections, preparation, mailing of county property tax bills and is primarily utilized by the County Treasurer, County Clerk, and Supervisor of Assessments.</t>
  </si>
  <si>
    <t>The line item, under control of the Regional Superintendent of Schools, helps to fund expenses of the ROE #40 office in conjunction with three other counties in the region. The annual appropriated amount is based upon a formula that includes the county’s EAV.</t>
  </si>
  <si>
    <t>The line item funds the operation of the Probation office. Through the Illinois Administrative Office of the Courts, a portion of Probation Officer Salaries are reimbursed back to the General Fund each year. Further, a transfer of funds from the Probation Fee Fund is allowable to cover a shortfall in employee salaries at the end of the fiscal year.</t>
  </si>
  <si>
    <t>The County Archives, located at the former Carlinville Public Library Building, houses decades worth of county records. Volunteers who work at indexing and organizing those records raised donations to help cover small fixes to the building.</t>
  </si>
  <si>
    <t>Appropriations 2013</t>
  </si>
  <si>
    <t>Appropriations 2014</t>
  </si>
  <si>
    <t>Purchase of New Vehicles</t>
  </si>
  <si>
    <t>Sheriff New Vehicle Fleet</t>
  </si>
  <si>
    <t>Court Security</t>
  </si>
  <si>
    <t>Salaries and Benefits</t>
  </si>
  <si>
    <t>Jail Medical</t>
  </si>
  <si>
    <t>Macoupin Economic Development Partnership</t>
  </si>
  <si>
    <t>Reimbursable Salaries</t>
  </si>
  <si>
    <t>MEDP Contribution</t>
  </si>
  <si>
    <t>County Contribution to Macoupin Economic Development Partnership</t>
  </si>
  <si>
    <t>Retirees/Cobra Premiums</t>
  </si>
  <si>
    <t>HRA Reimbursement and Admin Fees</t>
  </si>
  <si>
    <t>Macoupin Economic Development</t>
  </si>
  <si>
    <t>Anyone who buys property within county limits must purchase real estate transfer tax stamps. This purpose of this line item is to fund the County Clerk’s purchase of those physical real estate transfer tax stamps throughout the course of the fiscal year. For every stamp that is purchased through this line item, the county is reimbursed.</t>
  </si>
  <si>
    <t>Salaries for two employees of MEDP are paid through this line and reimbursed to the county at 100% quarterly.</t>
  </si>
  <si>
    <t>This line item pays the county’s contribution toward membership in MEDP. Payments are remitted to MEDP by the county on a quarterly basis.</t>
  </si>
  <si>
    <t>This line item would allow for expenses to be made for contractual services to provide infrastructural or renovation upgrades of county-owned facilities. Approval of spending from this line item is with the County Board.</t>
  </si>
  <si>
    <t>The line item funds the operation of the Supervisor of Assessments office. The Supervisor's office meets with township assessors to supply  technical advice and information regarding current legislation and establishes guidelines for the assessors. In addition, the Supervisor of Assessments reviews assessments made by township assessors, equalizes assessments within the county and is responsible for publishing assessment change notices. Each year the Supervisor of Assessments delivers the assessment books to the Board of Review and prepares a tentative abstract of the assessment books for the Department of Revenue. The Supervisor of Assessments office also keeps track of all property transactions in the county, maps of all properties, exemptions and a history of all land owners.</t>
  </si>
  <si>
    <t>The line item, controlled by the Chief Judge, funds the operation of the Circuit Court and all related costs.</t>
  </si>
  <si>
    <t>The line item exists as a reserve for the Animal Control office, should special funds not be sufficient to cover expenses.</t>
  </si>
  <si>
    <t>The line item, under the control of the Sheriff, funds routine general maintenance projects in the County Jail Building, County Courthouse, and other county facilities.</t>
  </si>
  <si>
    <t>The line item funds expenses of the copy machines which are utilized by county officials in the County Courthouse.</t>
  </si>
  <si>
    <t>The line item, under control of the Chief Judge, funds expenses of the Jury Commission.</t>
  </si>
  <si>
    <t>The line item funds the operation of the Coroner’s office. The Macoupin County Coroner serves as the investigative arm of Macoupin County government concerning deaths of an unexpected, violent or criminal nature.</t>
  </si>
  <si>
    <t>The line item, under the control of the Sheriff, allows for the expense to purchase or lease new patrol vehicles. Expenditures from this fund shall require approval by the County Board and are contingent on realizing revenues from Federal Prisoners.</t>
  </si>
  <si>
    <t>The line item funds expenses associated with Court Security employees at the County Courthouse. These funds allocated in the General Fund are partially reimbursed by a transfer from the Court Security special fund.</t>
  </si>
  <si>
    <t>The line item, under the control of the Sheriff, allows for expenses to be made to pay for the jail medical contract. A portion of this cost to the General Fund is to reimbursed or offset through a transfer from the Arrestee’s Medical Cost Fund.</t>
  </si>
  <si>
    <t>The line item, under the control of the Sheriff, funds the operation of the County Jail and all of its employees [salaries of correctional officers and cooks]. Major expenses such as inmate food, utilities, and housing inmates from other counties are paid through this line. The Jail Budget had been combined with the Sheriff's budget got a period of time, but beginning in Fiscal Year 2014, it is it's own seperate budget again.</t>
  </si>
  <si>
    <t>The line item, under the control of the Sheriff, funds the operation of the County Sheriff’s office outside of the Jail and all of its employees [deputies, investigators, telecommunicators, clerks, and all non-jail staff]. In addition to employee salaries, major expenses such as overtime and vehicle maintenance expenses are paid through this line. Beginning in Fiscal Year 2014, the costs of employee insurance, costs associated with the Jail, Jail Medical Expenses and Court Security General Fund salaries were seperated from the Sheriff's budget and made their own seperate budget.</t>
  </si>
  <si>
    <t>In accordance with 55 ILCS 5/6-1002.5, the county may not appropriate an amount exceeding 5% of the amount appropriated to the County’s General Fund for specific capital improvements. The amount appropriated in this fiscal year would primarily relate to renovations to the County Courthouse. Expenses resulting from the North Stair project will be partially reimbursed to the General Fund by the Illinois Landmarks grant and a new project to be expended from this fund contingent upon receiving revenues from coal royalties.</t>
  </si>
  <si>
    <t>The yearly expense for the county's audit of it's financial books where paid from this fund until 2009 when the expenses where then paid out of County Adminstration line item.</t>
  </si>
  <si>
    <t>The expenses to the County to pay for the care of the county owned pauper cemetary. These expenses where moved to the County Adminstration line item in 2009.</t>
  </si>
  <si>
    <t>This line item helped cover the costs associated to the County regarding the burial of soldiers. Beginning in 2008, those expenses where covered in the County Adminstration line item.</t>
  </si>
  <si>
    <t>The Sheriff's Department created a merit commission in 1997 whose expenses where paid from this line item. In 1999, the Commission was dissolved.</t>
  </si>
  <si>
    <t>This line item was used by the Board as a budget dollars that could be used in the case of an emergency. Beginning in 2007 it was no longer budgeted by the Board.</t>
  </si>
  <si>
    <t>These expenses helped cover a one-time grant regardin the DUI task force.</t>
  </si>
  <si>
    <t>The Appellate Prosecutor's Service out of the State Attorney General's office is a service utilited by the County to provide civil attorneys for the County to use in union negotiation and when the State's Attorney's Office may have a conflict, among other uses. The yearly expense was paid from this line item until 2009 when it was budgeted in the County Adminstration line item.</t>
  </si>
  <si>
    <t>The Macoupin County Treasurer's Office has the primary goals of mailing, collecting, investing, and distributing all real estate taxes for the county of cook. The Treasurer's Office prints and mails the real estate tax bills to the taxpayers of record.</t>
  </si>
  <si>
    <t>These expenses helped cover public works projects that are now paid for by the Highway Department's Special Funds.</t>
  </si>
  <si>
    <t>The West Central Regional Planning Commission Annual Dues were paid for from this line item. Beginning in 2009, these dues were paid out of the County Adminstration line item.</t>
  </si>
  <si>
    <t>This line item paid for the County's Economic Development Coordinator and efforts. That position was abolished in 2009 when the County entered into the Macoupin Economic Development Partnership (MEDP).</t>
  </si>
  <si>
    <t>This line item spent the funds collected that resulted from the county tax levy to be distributed to the Macoupin County Extension Service annually. These funds and expsense are now handled by the County Extension Service Special Fund.</t>
  </si>
  <si>
    <t>These expenses regard the agreement entered into by Resolution 1991.57 for help from the Planning Commission regarding a grant appliation for solid waste management.</t>
  </si>
  <si>
    <t>Expenses from this line item regard the state's requirement for a solid waste management plan and implementation of it.</t>
  </si>
  <si>
    <t>This line item covered the yearly contribution to the County Soil and Water Conservation District to help their efforts.</t>
  </si>
  <si>
    <t>This line item covered the expenses previously held on the County regarding dependent children.</t>
  </si>
  <si>
    <t xml:space="preserve">The Macoupin Clerk's Office acts as Clerk of the County Board and as Election authority for Macoupin County; the office also handles birth and death records and marriage licenses, and maintains business and notary records in the Public Filings unit; the Tax Services department calculates tax rates and maintains records on delinquent parcels; the Clerk also handles the payroll of the County employees and accounts receivable and payable. The Clerk also serves as the Recorder of Deeds and the office in that role records all documents and records related to land/structure transactions on properties located in Macoupin County. </t>
  </si>
  <si>
    <t>http://macoupincountyil.gov/county_clerk.htm</t>
  </si>
  <si>
    <t>http://macoupincountyil.gov/treasurer.htm</t>
  </si>
  <si>
    <t>http://macoupincountyil.gov/coroner.htm</t>
  </si>
  <si>
    <t>http://macoupincountyil.gov/board.htm</t>
  </si>
  <si>
    <t>http://www.macoupinvotes.com/</t>
  </si>
  <si>
    <t>http://macoupincountyil.gov/assessment.htm</t>
  </si>
  <si>
    <t>http://macoupincountyil.gov/sheriff_dept.htm</t>
  </si>
  <si>
    <t>http://macoupincountyil.gov/ema.htm</t>
  </si>
  <si>
    <t>http://macoupincountyil.gov/animal.htm</t>
  </si>
  <si>
    <t>http://macoupincountyil.gov/sheriff_jail_faq.htm</t>
  </si>
  <si>
    <t>http://macoupincountyil.gov/probation.htm</t>
  </si>
  <si>
    <t>http://macoupincountyil.gov/judiciary.htm</t>
  </si>
  <si>
    <t>http://macoupincountyil.gov/circuit_clerk.htm</t>
  </si>
  <si>
    <t>http://www.macoupinco-sao.com/</t>
  </si>
  <si>
    <t>http://www.roe40.com/</t>
  </si>
  <si>
    <t>http://www.macoupinpartners.com/</t>
  </si>
  <si>
    <t>Highway Funds</t>
  </si>
  <si>
    <t>Health Funds</t>
  </si>
  <si>
    <t>Special Purpose Funds</t>
  </si>
  <si>
    <t>Special Purposes Funds are funds that house monies collected by fees by the various departments and offices of the County that by state statute can only be spent on certain expenses.</t>
  </si>
  <si>
    <t>The County's General Fund covers the main functions of County Government. Nearly every Elected Official or Department Heads' budget is included in this fund and nearly all major expenses, salaries and benefits are paid from it. A breakdown of the revenue for the General Fund can be found in the Fiscal Year Budget summary.</t>
  </si>
  <si>
    <t>These special funds are under the control of the County Engineer for the use of the highway department in the planning, design, construction, and maintenance of the 222 miles of county highways and the 41 bridges on the county highway system.</t>
  </si>
  <si>
    <t>These special funds are under the control of the Public Health Department Adminstrator whose department's goal is to  to optimize health and promote health equity for all people and communities of Macoupin County through leadership and appropriate collaborations between County, local, state and federal officials, as well as private health promoting institutions, focusing on health promotion and disease prevention, while advocating for the environmental and social conditions necessary to advance physical, mental and social well-being.</t>
  </si>
  <si>
    <t>This fund is the main operating fund of the Emergency Telephone Systems Board / E 9-1-1 and provides for the operational expenses of the 9-1-1 office. Revenue to this fund is appropriated and adopted by the ETSB as a separate and functioning governmental body. The fund is held in the County treasury and receives revenue from surcharge dollars.</t>
  </si>
  <si>
    <t>Motor Fuel Taxes received by the County represent the county’s share of the fuel taxes collected by the State of Illinois and are used to support eligible highway maintenance and construction. All expenditures of Motor Fuel Tax monies are subject to the approval of the State. The County Engineer salary is paid at a set rate through this fund.</t>
  </si>
  <si>
    <t>This fund contains all revenue and expenses for the Women’s, Infant and Children’s (WIC) Program of the Public Health Department (100% Federally-funded).</t>
  </si>
  <si>
    <t>This special fund relates to the County's required Social Security and Medicare Tax contributions for all County employees.</t>
  </si>
  <si>
    <t>This fund is composed of all General Revenue funds received for the Health Department and all expenses paid not specifically tied to the WIC Program, Public Transportation, Federally Qualified Health Center or 501c3 activities of the Public Health Department.</t>
  </si>
  <si>
    <t>This fund is the working operating fund for the Animal Control office. This fund provides for all operational expenses of Animal Control including items such as full-time and part-time salaries, employee insurance, office expenses, fuel, utilities, animal food, and veterinarian care.</t>
  </si>
  <si>
    <t>This fund was money set aside to handle any claims against animal for killing livestock. The funds were also used to help cover any budget shortfalls in other departments at the end of the fiscal year.</t>
  </si>
  <si>
    <t>This special fund is composed of revenues received from leases on county-owned farm property. Currently, two agricultural properties are county-owned and receive annual revenue through lease agreements.</t>
  </si>
  <si>
    <t>This fund is a revolving loan fund originally established in 1989 through a CDAP grant from state DCEO. Revolving loans are granted from this Fund pursuant to state administrative code and congruent with county-adopted and state-approved guidelines.</t>
  </si>
  <si>
    <t>Transfer Out</t>
  </si>
  <si>
    <t>This fund is composed of restitution money from fines paid to the Circuit Clerk’s Traffic and Criminal office by individuals arrested on drug charges. Also, forfeited funds are deposited per statute 720 ILCS 550/12 (g)(1).</t>
  </si>
  <si>
    <t>This special fund collects fees paid to the Circuit Clerk's office through the Court process and are available for use to support the costs of improving and automating the Circuit Clerk's document storage operations with the future goal of going to a paperless system in such instances that are allowable under statute.</t>
  </si>
  <si>
    <t>This fund was established as a result of Public Act 83-1231 and the fee through county Resolution 1984.61. The Public Act allows for County Boards to authorize the charging of a fee for the use of electronic data processing to aid in the electronic conversion of document storage in the Recorder’s Office.</t>
  </si>
  <si>
    <t>This fund, under the authority of the Treasurer, is used primarily for office automation and training costs.</t>
  </si>
  <si>
    <t>The Law Library is provided as a public service in the County Courthouse. The acquisition and operating costs are paid for with law library fee revenue.</t>
  </si>
  <si>
    <t>This fund receives fees ranging from $5 to $25 on civil and criminal cases (depending on the type the case) and is used for court-security related expenses. This fund will also help defray the cost of court security employees of the Sheriff’s office by transferring funds to the General Fund before or at the end of the fiscal year to partially reimburse salary costs for such employees.</t>
  </si>
  <si>
    <t>This fund was established by Resolution 1991.01 in an effort to defray the cost of establishing and maintaining automated record keeping systems in the offices of the Circuit Court. County Boards were given the authority to require Clerks of the Court to collect a fee in certain cases to help defray these costs.</t>
  </si>
  <si>
    <t>This fund is statutorily authorized by 730 ILCS 110/15.1 and consists of fees collected by the court to be used strictly for costs of operating the Probation and Court Services Department in accordance with policies and guidelines approved by the Illinois Supreme Court. Probation fees may additionally be used to cover salary shortfalls of probation officers (as provided under 730 ILCS 110/15.1(h)) up to a set amount formulaically determined by the Administrative Office of the Illinois Courts (AOIC). Salary shortfalls beyond that set amount may not be covered by the Probation Fee Fund. The Department’s FY 13-14 budget request includes the use of the estimated maximum shortfall authorization amount to cover anticipated county funding shortfalls.</t>
  </si>
  <si>
    <t>This fund collects the Coroner fee for Coroner Services pursuant to 55 ILCS 5/4-7001 and can be utilized for certain expenses of the Coroner’s office. By statute, moneys in the fund shall be used solely for the purchase of electronic and forensic identification equipment or other related supplies and the operating expenses of the coroner's office. Funding from this fund may not be used for food or salaries.</t>
  </si>
  <si>
    <t>This fund was created by Resolution 1982.02 to hold the fee collected by the Circuit Clerk on all traffic violations for the purpose of supporting the Court system in Macoupin County. The fee was no longer deposited in this fund after Resolution 2007.12 passed.</t>
  </si>
  <si>
    <t>The Matching Tax program provides local property tax revenue to match State/Federal funds to complete eligible highway projects.</t>
  </si>
  <si>
    <t>State Statute provides for a County Bridge Fund derived from a County Bridge Fund Levy with a maximum rate of .05% of assessed valuation. Monies derived from this levy must be placed in a separate fund. This fund is to be used for meeting one-half the cost of bridge, culvert and drainage structure projects with a road district furnishing the remaining one-half, for other joint bridge projects with any other highway authority through mutual agreements, and for bridges, culverts and drainage structures on County Highways when the above commitments have been fulfilled (605 ILCS 5/5 -602).</t>
  </si>
  <si>
    <t>Annually, the General Assembly appropriates to the Illinois Department of Transportation $15,000,000.00 for apportionment to the counties for use by the Road Districts for construction of bridges 20 feet or more in length. The basis of apportionment to each county is by road district road mileage similar to the distribution of MFT funds. The priority of bridges replaced is determined by the County Engineer. The funds must be appropriated within 24 months or they enter the Illinois Department of Transportation’s Lapse Pool Fund (605 ILCS 5/6-901).</t>
  </si>
  <si>
    <t>This fund was combined with Community Care Health Center special fund, combining medical and dental accounts for the Federally Qualified Health Center.</t>
  </si>
  <si>
    <t>This special fund is supported by recording fees charged on documents recorded by the County Recorder. The funds are used to support the development and maintenance of the County’s Geographic Information System and other GIS-related expenditures. Funds are also used to pay a portion of employee salaries and benefits in the County Assessor’s Office.</t>
  </si>
  <si>
    <t>This special fund budget collects funding resulting from the county tax levy to be distributed to Macoupin Center for the Developmentally Disabled and the Illinois Valley Economic Development Corporation on a quarterly basis.</t>
  </si>
  <si>
    <t>This special fund budget collects funding resulting from the county tax levy to be distributed to the Locust Street Resource Center on a quarterly basis.</t>
  </si>
  <si>
    <t>This fund is composed of all revenue and expenses for the Federally Qualified Health Center of the Public Health Department (100% Federally-funded).</t>
  </si>
  <si>
    <t>This fund was established as a result of Resolution 2007.56 and is a fund under the control of the County Clerk for the development, maintenance, and improvement of technology in the County Clerk’s office.</t>
  </si>
  <si>
    <t>This special fund is composed from a percentage of receipts from the County's delinquent tax program and funds are used to pay for publication and other related costs of the program.</t>
  </si>
  <si>
    <t>Pursuant to 720 ILCS 5/17-1b, a State's Attorney may create within his or her office a bad check diversion program for offenders who agree to voluntarily participate in the program instead of in lieu of the criminal justice system. Funds support the effort of the program.</t>
  </si>
  <si>
    <t>This special fund receives funding through the county’s tax levy and is the county’s major fund to pay for tort expenses, including but not limited to the payment of insurance premiums on county buildings, workmen’s compensation, and general liability.</t>
  </si>
  <si>
    <t>This fund supports the Highway Department as its major operating fund used by the Department to fund personnel and personnel-related costs in addition to ensuring the constructing, maintaining, and repairing of County-owned roads throughout the year. The County Highway Fund is derived from the County Highway tax levy as authorized by State Statute at a maximum rate of .10% of assessed valuation.</t>
  </si>
  <si>
    <t xml:space="preserve">This fund was created by Resolution 2007.13 to have fund for all donations that came in to help pay for the expenses of the new Animal Control building. </t>
  </si>
  <si>
    <t>This fund generates revenue through fees collected on certain court cases and is used to offset extraordinary costs for services that the office renders over and above normal job functions.</t>
  </si>
  <si>
    <t>This fund in previous years was established to receipt State/Federal grant funds that allowed for support services for the victims of crimes through the State's Attorney's office.</t>
  </si>
  <si>
    <t>This fund was created by Resolution 2006.42 and receipts and expends money generated through the county’s hotel/motel tax which was established by Ordinance 2005.02 pursuant to 55 ILCS 5/5-1030. Expenses of this fund are made pursuant to specific purposes outlined in 55 ILCS 5/5-1030.</t>
  </si>
  <si>
    <t>The Illinois Law Enforcement Agencies Data System (LEADS) is a statewide, computerized, telecommunications system, maintained by the Illinois State Police, designed to provide the Illinois criminal justice community with access to computerized justice related information at both the state and national level. According to LEADS, approximately 800 criminal justice agencies have direct access to LEADS statewide. In addition, over 20,000 computer desktop workstations and wireless mobile data computers access a variety of criminal justice data through LEADS. Participants include municipal, county, state, and federal law enforcement agencies; circuit court clerks, state's attorneys, and probation departments; and county jails and the Illinois Department of Corrections. The fund receives intergovernmental revenues from municipalities in the county and makes expenses for the use of the telecommunication service.</t>
  </si>
  <si>
    <t>This special fund is composed of fees collected from child support payers and are used to further the efforts to collect future child support payments and offset extraordinary cost of collections, distribution, and interaction with other government agencies.</t>
  </si>
  <si>
    <t>The Sheriff’s office has contracted with the Southwestern School District #9 to provide law enforcement services. This fund collects periodic payments for those services.</t>
  </si>
  <si>
    <t>This fund is composed of grants written for and received by the Drug Task Force to be utilized on payroll-related and other costs of the Task Force. The Treasurer counter-signs this account.</t>
  </si>
  <si>
    <t>This fund is comprised of monies received from Sheriff Sales, courthouse wedding fees, insurance payments, and other miscellaneous payments. Per Resolution 2008.38, funds expended from this fund shall be directed by the County Sheriff for the purpose of maintaining public safety and improving the well-being of the residents of Macoupin County. The budget amount for FY 2013-2014 takes into account the potential for large transactions that may be made with regard to Sheriff Sales – in these cases, the Sheriff’s office acts only as an intermediary where it receipts in potentially large amounts and disburses an identical amount.</t>
  </si>
  <si>
    <t>This fund receives revenue through fines and forfeitures where the county receives a portion of the fine for county-issued DUI’s and is used for the purchase of computers, breathalyzers, and other DUI-enforcement related expenses.</t>
  </si>
  <si>
    <t>This fund was established in October of 2003 with an initial deposit $21,058.30 and does not generate recurring revenue.</t>
  </si>
  <si>
    <t>Pursuant to 730 ILCS 125/17 counties shall be entitled to a $10 fee for each conviction or order of supervision for a criminal violation, other than a petty offense or business offense to be used solely for reimbursement to the county of costs for medical expenses and administration of the Fund. All Jail Medical costs are paid contractually from the Jail Medical line in the County’s General Fund – this budget would partially reimburse the county for such expenses from the General Fund.</t>
  </si>
  <si>
    <t>This fund generates revenue through fees from the tax sale and monies are used to process tax sale in error refunds each year.</t>
  </si>
  <si>
    <t>This special fund receives revenue from administrative fees for the use of the services of the third-party HRA vendor paid by the Health Department, Highway Department, and County through the County Administration General Fund line item. The fund also receives revenue when HRA claims must be paid out to employees as an expense. The fund acts strictly as a pass-through account for HRA claims and such related expenses as noted above.</t>
  </si>
  <si>
    <t>This fund has been established as a special fund in the county treasury to allow for county effort to avoid comingling of operational funds and grant funds. Funds are typically held in the fund until the particular expenditure is necessary.offices and departments to separate federal, state, or private grants received in an</t>
  </si>
  <si>
    <t>This fund generates revenue through fines and fees and is utilized to help defray or offset the costs of spay/neutering procedures for pets.</t>
  </si>
  <si>
    <t>This fund contains all revenue and expenses for the Macoupin County Public Transportation Program of the Public Health Department. Program funding for this fund is made up of approximately a 50/50 split between federal and state.</t>
  </si>
  <si>
    <t>This special fund represents the County’s pass-through medium for Motor Fuel Taxes available to township road districts. Each month the Department of Transportation shall allot to the counties their share of the amount of motor fuel taxes apportioned for the use of the road districts. The county administers the funds and allots to each road district in the proportion that each road districts mileage bears to the total road district mileage in the County.</t>
  </si>
  <si>
    <t>This fund is used as the account where deliquent tax payments are receipted and checks to the taxbuyers are then cut each month from. The County only receives a 50 dollar clerk fee from each transaction.</t>
  </si>
  <si>
    <t>This special fund budget provides for the County's contributions to the Illinois Municipal Retirement Fund for all County employees.</t>
  </si>
  <si>
    <t>This special fund housed a one time grant used by the Sheriff's office to buy equipment for deputies. Any current grants are now housed in the Grant Fund.</t>
  </si>
  <si>
    <t>This special fund was used for a one time grant to improve rural water systems. The fund was abolished in 2007.</t>
  </si>
  <si>
    <t>This fund was set up as part of the state's requirement for a solid waste management plan and implementation of it. The fund was abolished in 2007.</t>
  </si>
  <si>
    <t>This fund handled expenditures made by the County to the Central Macoupin County Rural Water District.</t>
  </si>
  <si>
    <t xml:space="preserve">This fund was used by the Sheriff's department to house all reimbursements the department might have received </t>
  </si>
  <si>
    <t>This fund was used to handle the disbursements from grants received by the Coroner yearly to purchase equipment for the Coroner's office. This fund was abolished in 2007.</t>
  </si>
  <si>
    <t>This fund was used to hold the monies collected by the County for the South Otter Drainage District #1.</t>
  </si>
  <si>
    <t>This fund was used to hold the monies collected by the County for the South Otter Drainage District #2.</t>
  </si>
  <si>
    <t>This fund was used to hold the monies collected by the County for the .</t>
  </si>
  <si>
    <t>This fund housed federal funds received from a grant to help convert the County's buildings to being compliant with the ADA.</t>
  </si>
  <si>
    <t xml:space="preserve">This fund was used to help the Sheriff's department purchase new vehicles </t>
  </si>
  <si>
    <t>Created with County funds, this revolving loan fund did not have the same requirements as the Revolving Loan Fund started with the CDAP grant, making it easier for the County to grant loans to small business</t>
  </si>
  <si>
    <t xml:space="preserve">This special fund was used to hold funds to try and restore the old county jail. </t>
  </si>
  <si>
    <t>The Gravel Road fund was money used to support road projects for certain stretches of road the County was in possession of. The fund has been closed.</t>
  </si>
  <si>
    <t>This fund was used to hold and disburse the money from a grant the State's Attorney's office had regarding DUI prosecution.</t>
  </si>
  <si>
    <t>This fund was established to collect the reimbursement money the Circuit Clerk's office received from their purchase of the SDU computer system. The money was then transferred to the Circuit Clerk's budget.</t>
  </si>
  <si>
    <t>This fund helped cover the costs of the Public Building Commission established to help plan the new jail building.</t>
  </si>
  <si>
    <t>This fund was used to collect the Recorder's portion of the GIS fee collected on all recorded documents. It was abolished and the fees are now deposited in the GIS Fund.</t>
  </si>
  <si>
    <t>This fund was used to collect the Assessor's portion of the GIS fee collected on all recorded documents. It was abolished and the fees are now deposited in the GIS Fund.</t>
  </si>
  <si>
    <t>This fund was originally used for the payments made to the County Trustee for redeemed deliquent taxes. Those transactions are now all handled out of the Tax Redemption fund.</t>
  </si>
  <si>
    <t>This fund was established to help collect money for the preservation of the Courthouse house and other County building. It has since been abolished.</t>
  </si>
  <si>
    <t xml:space="preserve">This fund was used to hold grants received by municipalities through the Community Development Assistance Program. </t>
  </si>
  <si>
    <t>This fund exists for 501c3 activities of the Public Health Department.</t>
  </si>
  <si>
    <t>Anyone who buys property within county limits must purchase real estate transfer tax stamps. This purpose of this fund was to fund the County Clerk’s purchase of those physical real estate transfer tax stamps throughout the course of the fiscal year. For every stamp that is purchased through this line item, the county is reimbursed. The fund was abolished in 2011 and all real estate stamp transactions are handled in the General Fund.</t>
  </si>
</sst>
</file>

<file path=xl/styles.xml><?xml version="1.0" encoding="utf-8"?>
<styleSheet xmlns="http://schemas.openxmlformats.org/spreadsheetml/2006/main">
  <numFmts count="1">
    <numFmt numFmtId="44" formatCode="_(&quot;$&quot;* #,##0.00_);_(&quot;$&quot;* \(#,##0.00\);_(&quot;$&quot;* &quot;-&quot;??_);_(@_)"/>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ck">
        <color auto="1"/>
      </right>
      <top/>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9">
    <xf numFmtId="0" fontId="0" fillId="0" borderId="0" xfId="0"/>
    <xf numFmtId="0" fontId="16" fillId="33" borderId="10" xfId="0" applyFont="1" applyFill="1" applyBorder="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3" fontId="0" fillId="0" borderId="0" xfId="0" applyNumberFormat="1" applyAlignment="1">
      <alignment horizontal="center" vertical="center"/>
    </xf>
    <xf numFmtId="3" fontId="0" fillId="0" borderId="10" xfId="0" applyNumberFormat="1" applyBorder="1" applyAlignment="1">
      <alignment horizontal="center" vertical="center"/>
    </xf>
    <xf numFmtId="3" fontId="0" fillId="0" borderId="0" xfId="0" applyNumberFormat="1" applyBorder="1" applyAlignment="1">
      <alignment horizontal="center" vertical="center"/>
    </xf>
    <xf numFmtId="37" fontId="0" fillId="0" borderId="0" xfId="0" applyNumberFormat="1" applyBorder="1" applyAlignment="1">
      <alignment horizontal="center" vertical="center"/>
    </xf>
    <xf numFmtId="37" fontId="16" fillId="33" borderId="10" xfId="0" applyNumberFormat="1" applyFont="1" applyFill="1" applyBorder="1" applyAlignment="1">
      <alignment horizontal="center" vertical="center"/>
    </xf>
    <xf numFmtId="37" fontId="0" fillId="0" borderId="0" xfId="0" applyNumberFormat="1" applyAlignment="1">
      <alignment horizontal="center" vertical="center"/>
    </xf>
    <xf numFmtId="37" fontId="0" fillId="0" borderId="10" xfId="0" applyNumberFormat="1" applyBorder="1" applyAlignment="1">
      <alignment horizontal="center" vertical="center"/>
    </xf>
    <xf numFmtId="37" fontId="0" fillId="0" borderId="0" xfId="0" applyNumberFormat="1" applyFill="1" applyAlignment="1">
      <alignment horizontal="center" vertical="center"/>
    </xf>
    <xf numFmtId="37" fontId="0" fillId="0" borderId="0" xfId="0" applyNumberFormat="1" applyFill="1" applyBorder="1" applyAlignment="1">
      <alignment horizontal="center" vertical="center"/>
    </xf>
    <xf numFmtId="37" fontId="0" fillId="0" borderId="10" xfId="0" applyNumberFormat="1" applyFill="1" applyBorder="1" applyAlignment="1">
      <alignment horizontal="center" vertical="center"/>
    </xf>
    <xf numFmtId="37" fontId="0" fillId="0" borderId="11" xfId="0" applyNumberFormat="1" applyBorder="1" applyAlignment="1">
      <alignment horizontal="center" vertical="center"/>
    </xf>
    <xf numFmtId="3" fontId="0" fillId="0" borderId="0" xfId="0" applyNumberFormat="1" applyFont="1" applyBorder="1" applyAlignment="1">
      <alignment horizontal="center" vertical="center"/>
    </xf>
    <xf numFmtId="37" fontId="0" fillId="0" borderId="0" xfId="0" applyNumberFormat="1"/>
    <xf numFmtId="3" fontId="0" fillId="0" borderId="0" xfId="0" applyNumberFormat="1" applyFill="1" applyAlignment="1">
      <alignment horizontal="center" vertical="center"/>
    </xf>
    <xf numFmtId="3" fontId="0" fillId="0" borderId="10" xfId="0" applyNumberFormat="1" applyFill="1" applyBorder="1" applyAlignment="1">
      <alignment horizontal="center" vertical="center"/>
    </xf>
    <xf numFmtId="3" fontId="0" fillId="0" borderId="0" xfId="0" applyNumberFormat="1" applyFill="1" applyBorder="1" applyAlignment="1">
      <alignment horizontal="center" vertical="center"/>
    </xf>
    <xf numFmtId="0" fontId="0" fillId="0" borderId="0" xfId="0" applyFill="1"/>
    <xf numFmtId="37" fontId="0" fillId="0" borderId="0" xfId="0" applyNumberFormat="1" applyFill="1"/>
    <xf numFmtId="0" fontId="0" fillId="0" borderId="0" xfId="0" applyNumberFormat="1"/>
    <xf numFmtId="37" fontId="16" fillId="33" borderId="0" xfId="0" applyNumberFormat="1" applyFont="1" applyFill="1" applyBorder="1" applyAlignment="1">
      <alignment horizontal="center" vertical="center"/>
    </xf>
    <xf numFmtId="0" fontId="0" fillId="0" borderId="0" xfId="0" applyFill="1" applyAlignment="1">
      <alignment horizontal="center" vertical="center"/>
    </xf>
    <xf numFmtId="44" fontId="0" fillId="0" borderId="0" xfId="42" applyFont="1"/>
    <xf numFmtId="0" fontId="18" fillId="0" borderId="0" xfId="0" applyFont="1"/>
    <xf numFmtId="37" fontId="0" fillId="0" borderId="12" xfId="0" applyNumberFormat="1" applyFill="1" applyBorder="1"/>
    <xf numFmtId="4" fontId="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AV580"/>
  <sheetViews>
    <sheetView tabSelected="1" topLeftCell="F166" zoomScale="70" zoomScaleNormal="70" workbookViewId="0">
      <selection activeCell="K559" sqref="K559"/>
    </sheetView>
  </sheetViews>
  <sheetFormatPr defaultRowHeight="14.4"/>
  <cols>
    <col min="1" max="1" width="49.33203125" style="2" bestFit="1" customWidth="1"/>
    <col min="2" max="2" width="14.109375" style="2" bestFit="1" customWidth="1"/>
    <col min="3" max="3" width="72.6640625" style="2" bestFit="1" customWidth="1"/>
    <col min="4" max="4" width="13.33203125" style="2" customWidth="1"/>
    <col min="5" max="5" width="24.33203125" style="2" customWidth="1"/>
    <col min="6" max="6" width="14.6640625" style="2" customWidth="1"/>
    <col min="7" max="7" width="4.44140625" style="2" customWidth="1"/>
    <col min="8" max="8" width="29.33203125" style="2" bestFit="1" customWidth="1"/>
    <col min="9" max="25" width="19" style="9" bestFit="1" customWidth="1"/>
    <col min="26" max="27" width="19" style="9" customWidth="1"/>
    <col min="28" max="28" width="19" style="14" bestFit="1" customWidth="1"/>
    <col min="29" max="46" width="17.44140625" style="9" bestFit="1" customWidth="1"/>
    <col min="48" max="48" width="11.33203125" customWidth="1"/>
  </cols>
  <sheetData>
    <row r="2" spans="1:47">
      <c r="A2" s="1" t="s">
        <v>0</v>
      </c>
      <c r="B2" s="1" t="s">
        <v>1</v>
      </c>
      <c r="C2" s="1" t="s">
        <v>2</v>
      </c>
      <c r="D2" s="1" t="s">
        <v>3</v>
      </c>
      <c r="E2" s="1" t="s">
        <v>4</v>
      </c>
      <c r="F2" s="1" t="s">
        <v>5</v>
      </c>
      <c r="G2" s="1" t="s">
        <v>6</v>
      </c>
      <c r="H2" s="1"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23" t="s">
        <v>25</v>
      </c>
      <c r="AA2" s="23" t="s">
        <v>444</v>
      </c>
      <c r="AB2" s="23" t="s">
        <v>445</v>
      </c>
      <c r="AC2" s="8" t="s">
        <v>26</v>
      </c>
      <c r="AD2" s="8" t="s">
        <v>27</v>
      </c>
      <c r="AE2" s="8" t="s">
        <v>28</v>
      </c>
      <c r="AF2" s="8" t="s">
        <v>29</v>
      </c>
      <c r="AG2" s="8" t="s">
        <v>30</v>
      </c>
      <c r="AH2" s="8" t="s">
        <v>31</v>
      </c>
      <c r="AI2" s="8" t="s">
        <v>32</v>
      </c>
      <c r="AJ2" s="8" t="s">
        <v>33</v>
      </c>
      <c r="AK2" s="8" t="s">
        <v>34</v>
      </c>
      <c r="AL2" s="8" t="s">
        <v>35</v>
      </c>
      <c r="AM2" s="8" t="s">
        <v>36</v>
      </c>
      <c r="AN2" s="8" t="s">
        <v>37</v>
      </c>
      <c r="AO2" s="8" t="s">
        <v>38</v>
      </c>
      <c r="AP2" s="8" t="s">
        <v>39</v>
      </c>
      <c r="AQ2" s="8" t="s">
        <v>40</v>
      </c>
      <c r="AR2" s="8" t="s">
        <v>41</v>
      </c>
      <c r="AS2" s="8" t="s">
        <v>42</v>
      </c>
      <c r="AT2" s="8" t="s">
        <v>43</v>
      </c>
    </row>
    <row r="3" spans="1:47">
      <c r="A3" s="2" t="s">
        <v>44</v>
      </c>
      <c r="B3" s="2">
        <v>1</v>
      </c>
      <c r="C3" s="2" t="s">
        <v>45</v>
      </c>
      <c r="D3" s="2" t="str">
        <f>C3</f>
        <v>County Clerk</v>
      </c>
      <c r="E3" s="2" t="s">
        <v>114</v>
      </c>
      <c r="F3" s="2" t="s">
        <v>46</v>
      </c>
      <c r="G3" s="3" t="s">
        <v>47</v>
      </c>
      <c r="H3" s="2" t="s">
        <v>45</v>
      </c>
      <c r="I3" s="4">
        <v>175685</v>
      </c>
      <c r="J3" s="4">
        <v>185212</v>
      </c>
      <c r="K3" s="4">
        <f>193732+3332</f>
        <v>197064</v>
      </c>
      <c r="L3" s="4">
        <v>204975</v>
      </c>
      <c r="M3" s="4">
        <v>240806</v>
      </c>
      <c r="N3" s="4">
        <v>265114</v>
      </c>
      <c r="O3" s="9">
        <v>291110</v>
      </c>
      <c r="P3" s="9">
        <v>296970</v>
      </c>
      <c r="Q3" s="9">
        <v>311852</v>
      </c>
      <c r="R3" s="9">
        <v>323750</v>
      </c>
      <c r="S3" s="9">
        <v>308723</v>
      </c>
      <c r="T3" s="9">
        <v>313882</v>
      </c>
      <c r="U3" s="9">
        <v>308900</v>
      </c>
      <c r="V3" s="9">
        <v>285687</v>
      </c>
      <c r="W3" s="9">
        <v>273559</v>
      </c>
      <c r="X3" s="9">
        <v>257900</v>
      </c>
      <c r="Y3" s="9">
        <v>287608</v>
      </c>
      <c r="Z3" s="7">
        <v>310013</v>
      </c>
      <c r="AA3" s="25">
        <f>276371.25+9665+2664.63+41575.22</f>
        <v>330276.09999999998</v>
      </c>
      <c r="AB3">
        <f>269089+4000+3000</f>
        <v>276089</v>
      </c>
      <c r="AC3" s="4">
        <v>175368</v>
      </c>
      <c r="AD3" s="4">
        <v>183826</v>
      </c>
      <c r="AE3" s="4">
        <f>193732+3332</f>
        <v>197064</v>
      </c>
      <c r="AF3" s="4">
        <v>200995</v>
      </c>
      <c r="AG3" s="4">
        <v>235594</v>
      </c>
      <c r="AH3" s="4">
        <v>260646</v>
      </c>
      <c r="AI3" s="9">
        <v>290518</v>
      </c>
      <c r="AJ3" s="9">
        <v>296970</v>
      </c>
      <c r="AK3" s="9">
        <v>311825</v>
      </c>
      <c r="AL3" s="9">
        <v>321326</v>
      </c>
      <c r="AM3" s="9">
        <v>308721</v>
      </c>
      <c r="AN3" s="9">
        <v>309560</v>
      </c>
      <c r="AO3" s="9">
        <v>297685</v>
      </c>
      <c r="AP3" s="9">
        <v>283806</v>
      </c>
      <c r="AQ3" s="9">
        <v>273532</v>
      </c>
      <c r="AR3" s="9">
        <v>250863</v>
      </c>
      <c r="AS3" s="9">
        <v>287608</v>
      </c>
      <c r="AT3" s="9">
        <v>308432</v>
      </c>
      <c r="AU3">
        <f>276371.25+9665+2664.63+41575.22-676.38</f>
        <v>329599.71999999997</v>
      </c>
    </row>
    <row r="4" spans="1:47">
      <c r="A4" s="2" t="str">
        <f>A3</f>
        <v>General Fund</v>
      </c>
      <c r="B4" s="2">
        <f>B3</f>
        <v>1</v>
      </c>
      <c r="C4" s="2" t="str">
        <f>C3</f>
        <v>County Clerk</v>
      </c>
      <c r="D4" s="2" t="str">
        <f>D3</f>
        <v>County Clerk</v>
      </c>
      <c r="E4" s="2" t="s">
        <v>48</v>
      </c>
      <c r="H4" s="2" t="str">
        <f>H3</f>
        <v>County Clerk</v>
      </c>
      <c r="I4" s="4">
        <v>10954</v>
      </c>
      <c r="J4" s="4">
        <v>4982</v>
      </c>
      <c r="K4" s="4">
        <v>6186</v>
      </c>
      <c r="L4" s="4">
        <v>7583</v>
      </c>
      <c r="M4" s="4">
        <v>8000</v>
      </c>
      <c r="N4" s="4">
        <v>8000</v>
      </c>
      <c r="O4" s="9">
        <v>8000</v>
      </c>
      <c r="P4" s="9">
        <v>7445</v>
      </c>
      <c r="Q4" s="9">
        <v>3225</v>
      </c>
      <c r="R4" s="9">
        <v>4450</v>
      </c>
      <c r="S4" s="9">
        <v>5770</v>
      </c>
      <c r="T4" s="9">
        <v>6018</v>
      </c>
      <c r="U4" s="9">
        <v>4900</v>
      </c>
      <c r="V4" s="9">
        <v>5168</v>
      </c>
      <c r="W4" s="9">
        <v>4697</v>
      </c>
      <c r="X4" s="9">
        <v>3589</v>
      </c>
      <c r="Y4" s="9">
        <v>2272</v>
      </c>
      <c r="Z4" s="7">
        <v>1032</v>
      </c>
      <c r="AA4" s="25">
        <v>2580.3200000000002</v>
      </c>
      <c r="AB4">
        <v>3000</v>
      </c>
      <c r="AC4" s="4">
        <v>10954</v>
      </c>
      <c r="AD4" s="4">
        <v>4982</v>
      </c>
      <c r="AE4" s="4">
        <v>4318</v>
      </c>
      <c r="AF4" s="4">
        <v>7583</v>
      </c>
      <c r="AG4" s="4">
        <v>5430</v>
      </c>
      <c r="AH4" s="4">
        <v>6194</v>
      </c>
      <c r="AI4" s="9">
        <v>2932</v>
      </c>
      <c r="AJ4" s="9">
        <v>7445</v>
      </c>
      <c r="AK4" s="9">
        <v>3217</v>
      </c>
      <c r="AL4" s="9">
        <v>4449</v>
      </c>
      <c r="AM4" s="9">
        <v>5770</v>
      </c>
      <c r="AN4" s="9">
        <v>6018</v>
      </c>
      <c r="AO4" s="9">
        <v>4830</v>
      </c>
      <c r="AP4" s="9">
        <v>5168</v>
      </c>
      <c r="AQ4" s="9">
        <v>4697</v>
      </c>
      <c r="AR4" s="9">
        <v>3444</v>
      </c>
      <c r="AS4" s="9">
        <v>2272</v>
      </c>
      <c r="AT4" s="9">
        <v>1032</v>
      </c>
      <c r="AU4">
        <v>2500.36</v>
      </c>
    </row>
    <row r="5" spans="1:47">
      <c r="A5" s="2" t="str">
        <f t="shared" ref="A5:A11" si="0">A4</f>
        <v>General Fund</v>
      </c>
      <c r="B5" s="2">
        <f t="shared" ref="B5:B11" si="1">B4</f>
        <v>1</v>
      </c>
      <c r="C5" s="2" t="str">
        <f t="shared" ref="C5:C11" si="2">C4</f>
        <v>County Clerk</v>
      </c>
      <c r="D5" s="2" t="str">
        <f t="shared" ref="D5:D11" si="3">D4</f>
        <v>County Clerk</v>
      </c>
      <c r="E5" s="2" t="s">
        <v>49</v>
      </c>
      <c r="F5"/>
      <c r="H5" s="2" t="str">
        <f t="shared" ref="H5:H11" si="4">H4</f>
        <v>County Clerk</v>
      </c>
      <c r="I5" s="4">
        <v>11965</v>
      </c>
      <c r="J5" s="4">
        <v>9000</v>
      </c>
      <c r="K5" s="4">
        <v>11010</v>
      </c>
      <c r="L5" s="4">
        <v>8850</v>
      </c>
      <c r="M5" s="4">
        <v>10067</v>
      </c>
      <c r="N5" s="4">
        <v>18124</v>
      </c>
      <c r="O5" s="9">
        <v>11883</v>
      </c>
      <c r="P5" s="9">
        <v>8340</v>
      </c>
      <c r="Q5" s="9">
        <v>4520</v>
      </c>
      <c r="R5" s="9">
        <v>3800</v>
      </c>
      <c r="S5" s="9">
        <v>3691</v>
      </c>
      <c r="T5" s="9">
        <v>5000</v>
      </c>
      <c r="U5" s="9">
        <v>6700</v>
      </c>
      <c r="V5" s="9">
        <v>10000</v>
      </c>
      <c r="W5" s="9">
        <v>170</v>
      </c>
      <c r="X5" s="9">
        <v>1700</v>
      </c>
      <c r="Y5" s="9">
        <v>1176</v>
      </c>
      <c r="Z5" s="7">
        <v>1985</v>
      </c>
      <c r="AA5" s="25">
        <v>268</v>
      </c>
      <c r="AB5">
        <v>1000</v>
      </c>
      <c r="AC5" s="4">
        <v>11965</v>
      </c>
      <c r="AD5" s="4">
        <v>8236</v>
      </c>
      <c r="AE5" s="4">
        <v>11010</v>
      </c>
      <c r="AF5" s="4">
        <v>8850</v>
      </c>
      <c r="AG5" s="4">
        <v>10067</v>
      </c>
      <c r="AH5" s="4">
        <v>18124</v>
      </c>
      <c r="AI5" s="9">
        <v>11883</v>
      </c>
      <c r="AJ5" s="9">
        <v>6396</v>
      </c>
      <c r="AK5" s="9">
        <v>4520</v>
      </c>
      <c r="AL5" s="9">
        <v>3782</v>
      </c>
      <c r="AM5" s="9">
        <v>3668</v>
      </c>
      <c r="AN5" s="9">
        <v>4814</v>
      </c>
      <c r="AO5" s="9">
        <v>6632</v>
      </c>
      <c r="AP5" s="9">
        <v>10000</v>
      </c>
      <c r="AQ5" s="9">
        <v>170</v>
      </c>
      <c r="AR5" s="9">
        <v>1676</v>
      </c>
      <c r="AS5" s="9">
        <v>1176</v>
      </c>
      <c r="AT5" s="9">
        <v>1676</v>
      </c>
      <c r="AU5">
        <v>268</v>
      </c>
    </row>
    <row r="6" spans="1:47">
      <c r="A6" s="2" t="str">
        <f t="shared" si="0"/>
        <v>General Fund</v>
      </c>
      <c r="B6" s="2">
        <f t="shared" si="1"/>
        <v>1</v>
      </c>
      <c r="C6" s="2" t="str">
        <f t="shared" si="2"/>
        <v>County Clerk</v>
      </c>
      <c r="D6" s="2" t="str">
        <f t="shared" si="3"/>
        <v>County Clerk</v>
      </c>
      <c r="E6" s="2" t="s">
        <v>50</v>
      </c>
      <c r="F6"/>
      <c r="H6" s="2" t="str">
        <f t="shared" si="4"/>
        <v>County Clerk</v>
      </c>
      <c r="I6" s="4">
        <v>578</v>
      </c>
      <c r="J6" s="4">
        <v>699</v>
      </c>
      <c r="K6" s="4">
        <v>2000</v>
      </c>
      <c r="L6" s="4">
        <v>1125</v>
      </c>
      <c r="M6" s="4">
        <v>1500</v>
      </c>
      <c r="N6" s="4">
        <v>1500</v>
      </c>
      <c r="O6" s="9">
        <v>1500</v>
      </c>
      <c r="P6" s="9">
        <v>1500</v>
      </c>
      <c r="Q6" s="9">
        <v>1213</v>
      </c>
      <c r="R6" s="9">
        <v>1550</v>
      </c>
      <c r="S6" s="9">
        <v>1500</v>
      </c>
      <c r="T6" s="9">
        <v>1400</v>
      </c>
      <c r="U6" s="9">
        <v>1500</v>
      </c>
      <c r="V6" s="9">
        <v>1802</v>
      </c>
      <c r="W6" s="9">
        <v>517</v>
      </c>
      <c r="X6" s="9">
        <v>500</v>
      </c>
      <c r="Y6" s="9">
        <v>265</v>
      </c>
      <c r="Z6" s="7">
        <v>289</v>
      </c>
      <c r="AA6" s="25">
        <v>40</v>
      </c>
      <c r="AB6">
        <v>200</v>
      </c>
      <c r="AC6" s="4">
        <v>578</v>
      </c>
      <c r="AD6" s="4">
        <v>606</v>
      </c>
      <c r="AE6" s="4">
        <v>819</v>
      </c>
      <c r="AF6" s="4">
        <v>1125</v>
      </c>
      <c r="AG6" s="4">
        <v>702</v>
      </c>
      <c r="AH6" s="4">
        <v>1128</v>
      </c>
      <c r="AI6" s="9">
        <v>313</v>
      </c>
      <c r="AJ6" s="9">
        <v>0</v>
      </c>
      <c r="AK6" s="9">
        <v>1213</v>
      </c>
      <c r="AL6" s="9">
        <v>1349</v>
      </c>
      <c r="AM6" s="9">
        <v>1484</v>
      </c>
      <c r="AN6" s="9">
        <v>1333</v>
      </c>
      <c r="AO6" s="9">
        <v>1494</v>
      </c>
      <c r="AP6" s="9">
        <v>1802</v>
      </c>
      <c r="AQ6" s="9">
        <v>517</v>
      </c>
      <c r="AR6" s="9">
        <v>305</v>
      </c>
      <c r="AS6" s="9">
        <v>265</v>
      </c>
      <c r="AT6" s="9">
        <v>289</v>
      </c>
      <c r="AU6">
        <v>40</v>
      </c>
    </row>
    <row r="7" spans="1:47">
      <c r="A7" s="2" t="str">
        <f t="shared" si="0"/>
        <v>General Fund</v>
      </c>
      <c r="B7" s="2">
        <f t="shared" si="1"/>
        <v>1</v>
      </c>
      <c r="C7" s="2" t="str">
        <f t="shared" si="2"/>
        <v>County Clerk</v>
      </c>
      <c r="D7" s="2" t="str">
        <f t="shared" si="3"/>
        <v>County Clerk</v>
      </c>
      <c r="E7" s="2" t="s">
        <v>51</v>
      </c>
      <c r="F7"/>
      <c r="H7" s="2" t="str">
        <f t="shared" si="4"/>
        <v>County Clerk</v>
      </c>
      <c r="I7" s="4">
        <v>2989</v>
      </c>
      <c r="J7" s="4">
        <v>4008</v>
      </c>
      <c r="K7" s="4">
        <v>4837</v>
      </c>
      <c r="L7" s="4">
        <v>4500</v>
      </c>
      <c r="M7" s="4">
        <v>5318</v>
      </c>
      <c r="N7" s="4">
        <v>6224</v>
      </c>
      <c r="O7" s="9">
        <v>6300</v>
      </c>
      <c r="P7" s="9">
        <v>7072</v>
      </c>
      <c r="Q7" s="9">
        <v>4661</v>
      </c>
      <c r="R7" s="9">
        <v>5600</v>
      </c>
      <c r="S7" s="9">
        <v>7286</v>
      </c>
      <c r="T7" s="9">
        <v>5950</v>
      </c>
      <c r="U7" s="9">
        <v>5500</v>
      </c>
      <c r="V7" s="9">
        <v>5448</v>
      </c>
      <c r="W7" s="9">
        <v>4857</v>
      </c>
      <c r="X7" s="9">
        <v>4650</v>
      </c>
      <c r="Y7" s="9">
        <v>6289</v>
      </c>
      <c r="Z7" s="7">
        <v>4719</v>
      </c>
      <c r="AA7" s="25">
        <v>3324.32</v>
      </c>
      <c r="AB7">
        <v>5211</v>
      </c>
      <c r="AC7" s="4">
        <v>2989</v>
      </c>
      <c r="AD7" s="4">
        <v>4008</v>
      </c>
      <c r="AE7" s="4">
        <v>4837</v>
      </c>
      <c r="AF7" s="4">
        <v>4349</v>
      </c>
      <c r="AG7" s="4">
        <v>5318</v>
      </c>
      <c r="AH7" s="4">
        <v>5852</v>
      </c>
      <c r="AI7" s="9">
        <v>5533</v>
      </c>
      <c r="AJ7" s="9">
        <v>6165</v>
      </c>
      <c r="AK7" s="9">
        <v>4661</v>
      </c>
      <c r="AL7" s="9">
        <v>5552</v>
      </c>
      <c r="AM7" s="9">
        <v>7286</v>
      </c>
      <c r="AN7" s="9">
        <v>5822</v>
      </c>
      <c r="AO7" s="9">
        <v>5337</v>
      </c>
      <c r="AP7" s="9">
        <v>4723</v>
      </c>
      <c r="AQ7" s="9">
        <v>4857</v>
      </c>
      <c r="AR7" s="9">
        <v>4616</v>
      </c>
      <c r="AS7" s="9">
        <v>6289</v>
      </c>
      <c r="AT7" s="9">
        <v>4616</v>
      </c>
      <c r="AU7">
        <v>3324.32</v>
      </c>
    </row>
    <row r="8" spans="1:47">
      <c r="A8" s="2" t="str">
        <f t="shared" si="0"/>
        <v>General Fund</v>
      </c>
      <c r="B8" s="2">
        <f t="shared" si="1"/>
        <v>1</v>
      </c>
      <c r="C8" s="2" t="str">
        <f t="shared" si="2"/>
        <v>County Clerk</v>
      </c>
      <c r="D8" s="2" t="str">
        <f t="shared" si="3"/>
        <v>County Clerk</v>
      </c>
      <c r="E8" s="2" t="s">
        <v>58</v>
      </c>
      <c r="F8"/>
      <c r="H8" s="2" t="str">
        <f t="shared" si="4"/>
        <v>County Clerk</v>
      </c>
      <c r="I8" s="4">
        <v>413</v>
      </c>
      <c r="J8" s="4">
        <v>86</v>
      </c>
      <c r="K8" s="4">
        <v>54</v>
      </c>
      <c r="L8" s="4">
        <v>500</v>
      </c>
      <c r="M8" s="4">
        <v>500</v>
      </c>
      <c r="N8" s="4">
        <v>500</v>
      </c>
      <c r="O8" s="9">
        <v>500</v>
      </c>
      <c r="P8" s="9">
        <v>500</v>
      </c>
      <c r="Q8" s="9">
        <v>362</v>
      </c>
      <c r="R8" s="9">
        <v>200</v>
      </c>
      <c r="S8" s="9">
        <v>226</v>
      </c>
      <c r="T8" s="9">
        <v>200</v>
      </c>
      <c r="U8" s="9">
        <v>800</v>
      </c>
      <c r="V8" s="9">
        <v>218</v>
      </c>
      <c r="W8" s="9">
        <v>30</v>
      </c>
      <c r="X8" s="9">
        <v>100</v>
      </c>
      <c r="Y8" s="9">
        <v>22</v>
      </c>
      <c r="Z8" s="7" t="s">
        <v>137</v>
      </c>
      <c r="AA8" s="25">
        <v>20</v>
      </c>
      <c r="AB8">
        <v>0</v>
      </c>
      <c r="AC8" s="4">
        <v>413</v>
      </c>
      <c r="AD8" s="4">
        <v>86</v>
      </c>
      <c r="AE8" s="4">
        <v>54</v>
      </c>
      <c r="AF8" s="4">
        <v>0</v>
      </c>
      <c r="AG8" s="4">
        <v>369</v>
      </c>
      <c r="AH8" s="4">
        <v>50</v>
      </c>
      <c r="AI8" s="9">
        <v>21</v>
      </c>
      <c r="AJ8" s="9">
        <v>40</v>
      </c>
      <c r="AK8" s="9">
        <v>362</v>
      </c>
      <c r="AL8" s="9">
        <v>16</v>
      </c>
      <c r="AM8" s="9">
        <v>226</v>
      </c>
      <c r="AN8" s="9">
        <v>114</v>
      </c>
      <c r="AO8" s="9">
        <v>795</v>
      </c>
      <c r="AP8" s="9">
        <v>0</v>
      </c>
      <c r="AQ8" s="9">
        <v>30</v>
      </c>
      <c r="AR8" s="9">
        <v>0</v>
      </c>
      <c r="AS8" s="9">
        <v>22</v>
      </c>
      <c r="AT8" s="9" t="s">
        <v>137</v>
      </c>
      <c r="AU8">
        <v>20</v>
      </c>
    </row>
    <row r="9" spans="1:47">
      <c r="A9" s="2" t="str">
        <f t="shared" si="0"/>
        <v>General Fund</v>
      </c>
      <c r="B9" s="2">
        <f t="shared" si="1"/>
        <v>1</v>
      </c>
      <c r="C9" s="2" t="str">
        <f t="shared" si="2"/>
        <v>County Clerk</v>
      </c>
      <c r="D9" s="2" t="str">
        <f t="shared" si="3"/>
        <v>County Clerk</v>
      </c>
      <c r="E9" s="2" t="s">
        <v>59</v>
      </c>
      <c r="F9"/>
      <c r="H9" s="2" t="str">
        <f t="shared" si="4"/>
        <v>County Clerk</v>
      </c>
      <c r="I9" s="4">
        <v>2921</v>
      </c>
      <c r="J9" s="4">
        <v>6169</v>
      </c>
      <c r="K9" s="4">
        <v>4722</v>
      </c>
      <c r="L9" s="4">
        <v>5170</v>
      </c>
      <c r="M9" s="4">
        <v>1421</v>
      </c>
      <c r="N9" s="4">
        <v>1360</v>
      </c>
      <c r="O9" s="9">
        <v>5000</v>
      </c>
      <c r="P9" s="9">
        <v>5000</v>
      </c>
      <c r="Q9" s="9">
        <v>2194</v>
      </c>
      <c r="R9" s="9">
        <v>5640</v>
      </c>
      <c r="S9" s="9">
        <v>2504</v>
      </c>
      <c r="T9" s="9">
        <v>2450</v>
      </c>
      <c r="U9" s="9">
        <v>6020</v>
      </c>
      <c r="V9" s="9">
        <v>15766</v>
      </c>
      <c r="W9" s="9">
        <v>4159</v>
      </c>
      <c r="X9" s="9">
        <v>650</v>
      </c>
      <c r="Y9" s="9">
        <v>2218</v>
      </c>
      <c r="Z9" s="7" t="s">
        <v>137</v>
      </c>
      <c r="AA9" s="25">
        <v>63.3</v>
      </c>
      <c r="AB9">
        <v>0</v>
      </c>
      <c r="AC9" s="4">
        <v>2889</v>
      </c>
      <c r="AD9" s="4">
        <v>6140</v>
      </c>
      <c r="AE9" s="4">
        <v>2031</v>
      </c>
      <c r="AF9" s="6">
        <v>5170</v>
      </c>
      <c r="AG9" s="6">
        <v>1421</v>
      </c>
      <c r="AH9" s="6">
        <v>558</v>
      </c>
      <c r="AI9" s="9">
        <v>1048</v>
      </c>
      <c r="AJ9" s="9">
        <v>657</v>
      </c>
      <c r="AK9" s="9">
        <v>2194</v>
      </c>
      <c r="AL9" s="9">
        <v>5578</v>
      </c>
      <c r="AM9" s="9">
        <v>2440</v>
      </c>
      <c r="AN9" s="9">
        <v>2407</v>
      </c>
      <c r="AO9" s="9">
        <v>5994</v>
      </c>
      <c r="AP9" s="9">
        <v>15270</v>
      </c>
      <c r="AQ9" s="9">
        <v>4159</v>
      </c>
      <c r="AR9" s="9">
        <v>962</v>
      </c>
      <c r="AS9" s="9">
        <v>3453</v>
      </c>
      <c r="AT9" s="9" t="s">
        <v>137</v>
      </c>
      <c r="AU9">
        <v>63.3</v>
      </c>
    </row>
    <row r="10" spans="1:47">
      <c r="A10" s="2" t="str">
        <f t="shared" si="0"/>
        <v>General Fund</v>
      </c>
      <c r="B10" s="2">
        <f t="shared" si="1"/>
        <v>1</v>
      </c>
      <c r="C10" s="2" t="str">
        <f t="shared" si="2"/>
        <v>County Clerk</v>
      </c>
      <c r="D10" s="2" t="str">
        <f t="shared" si="3"/>
        <v>County Clerk</v>
      </c>
      <c r="E10" s="2" t="s">
        <v>52</v>
      </c>
      <c r="F10"/>
      <c r="H10" s="2" t="str">
        <f t="shared" si="4"/>
        <v>County Clerk</v>
      </c>
      <c r="I10" s="6">
        <v>18</v>
      </c>
      <c r="J10" s="6">
        <v>1490</v>
      </c>
      <c r="K10" s="6">
        <v>1000</v>
      </c>
      <c r="L10" s="6">
        <v>3091</v>
      </c>
      <c r="M10" s="6">
        <v>1539</v>
      </c>
      <c r="N10" s="6">
        <v>5000</v>
      </c>
      <c r="O10" s="9">
        <v>5000</v>
      </c>
      <c r="P10" s="9">
        <v>10000</v>
      </c>
      <c r="Q10" s="9" t="s">
        <v>137</v>
      </c>
      <c r="R10" s="9">
        <v>5010</v>
      </c>
      <c r="S10" s="9">
        <v>20297</v>
      </c>
      <c r="T10" s="9">
        <v>15100</v>
      </c>
      <c r="U10" s="9">
        <v>3280</v>
      </c>
      <c r="V10" s="9">
        <v>6760</v>
      </c>
      <c r="W10" s="9">
        <v>3157</v>
      </c>
      <c r="X10" s="9">
        <v>3500</v>
      </c>
      <c r="Y10" s="9">
        <v>1176</v>
      </c>
      <c r="Z10" s="7">
        <v>1553</v>
      </c>
      <c r="AA10" s="25">
        <f>5885.1</f>
        <v>5885.1</v>
      </c>
      <c r="AB10">
        <v>7500</v>
      </c>
      <c r="AC10" s="4">
        <v>18</v>
      </c>
      <c r="AD10" s="6">
        <v>1490</v>
      </c>
      <c r="AE10" s="6">
        <v>981</v>
      </c>
      <c r="AF10" s="6">
        <v>0</v>
      </c>
      <c r="AG10" s="6">
        <v>234</v>
      </c>
      <c r="AH10" s="6">
        <v>0</v>
      </c>
      <c r="AI10" s="9">
        <v>0</v>
      </c>
      <c r="AJ10" s="9">
        <v>1212</v>
      </c>
      <c r="AK10" s="9" t="s">
        <v>137</v>
      </c>
      <c r="AL10" s="9">
        <v>4955</v>
      </c>
      <c r="AM10" s="9">
        <v>20298</v>
      </c>
      <c r="AN10" s="9">
        <v>14723</v>
      </c>
      <c r="AO10" s="9">
        <v>2396</v>
      </c>
      <c r="AP10" s="9">
        <v>6419</v>
      </c>
      <c r="AQ10" s="9">
        <v>3157</v>
      </c>
      <c r="AR10" s="9">
        <v>3463</v>
      </c>
      <c r="AS10" s="9">
        <v>1176</v>
      </c>
      <c r="AT10" s="9">
        <v>1553</v>
      </c>
      <c r="AU10">
        <f>5885.1</f>
        <v>5885.1</v>
      </c>
    </row>
    <row r="11" spans="1:47">
      <c r="A11" s="2" t="str">
        <f t="shared" si="0"/>
        <v>General Fund</v>
      </c>
      <c r="B11" s="2">
        <f t="shared" si="1"/>
        <v>1</v>
      </c>
      <c r="C11" s="2" t="str">
        <f t="shared" si="2"/>
        <v>County Clerk</v>
      </c>
      <c r="D11" s="2" t="str">
        <f t="shared" si="3"/>
        <v>County Clerk</v>
      </c>
      <c r="E11" s="2" t="s">
        <v>53</v>
      </c>
      <c r="F11"/>
      <c r="H11" s="2" t="str">
        <f t="shared" si="4"/>
        <v>County Clerk</v>
      </c>
      <c r="I11" s="5">
        <v>10796</v>
      </c>
      <c r="J11" s="5">
        <v>9902</v>
      </c>
      <c r="K11" s="5">
        <v>5807</v>
      </c>
      <c r="L11" s="5">
        <v>10180</v>
      </c>
      <c r="M11" s="5">
        <v>14655</v>
      </c>
      <c r="N11" s="5">
        <v>2516</v>
      </c>
      <c r="O11" s="10">
        <v>7117</v>
      </c>
      <c r="P11" s="10" t="s">
        <v>137</v>
      </c>
      <c r="Q11" s="10" t="s">
        <v>137</v>
      </c>
      <c r="R11" s="10" t="s">
        <v>137</v>
      </c>
      <c r="S11" s="10" t="s">
        <v>137</v>
      </c>
      <c r="T11" s="10" t="s">
        <v>137</v>
      </c>
      <c r="U11" s="10" t="s">
        <v>137</v>
      </c>
      <c r="V11" s="10" t="s">
        <v>137</v>
      </c>
      <c r="W11" s="10" t="s">
        <v>137</v>
      </c>
      <c r="X11" s="10">
        <v>4000</v>
      </c>
      <c r="Y11" s="10">
        <v>3988</v>
      </c>
      <c r="Z11" s="7">
        <v>5648</v>
      </c>
      <c r="AA11" s="25">
        <v>6098.86</v>
      </c>
      <c r="AB11">
        <v>4000</v>
      </c>
      <c r="AC11" s="5">
        <v>10796</v>
      </c>
      <c r="AD11" s="5">
        <v>9902</v>
      </c>
      <c r="AE11" s="5">
        <v>4960</v>
      </c>
      <c r="AF11" s="5">
        <v>10180</v>
      </c>
      <c r="AG11" s="5">
        <v>14655</v>
      </c>
      <c r="AH11" s="5">
        <v>222</v>
      </c>
      <c r="AI11" s="10">
        <v>162</v>
      </c>
      <c r="AJ11" s="10" t="s">
        <v>137</v>
      </c>
      <c r="AK11" s="10" t="s">
        <v>137</v>
      </c>
      <c r="AL11" s="10" t="s">
        <v>137</v>
      </c>
      <c r="AM11" s="10" t="s">
        <v>137</v>
      </c>
      <c r="AN11" s="10" t="s">
        <v>137</v>
      </c>
      <c r="AO11" s="10" t="s">
        <v>137</v>
      </c>
      <c r="AP11" s="10" t="s">
        <v>137</v>
      </c>
      <c r="AQ11" s="10" t="s">
        <v>137</v>
      </c>
      <c r="AR11" s="10">
        <v>3634</v>
      </c>
      <c r="AS11" s="10">
        <v>3988</v>
      </c>
      <c r="AT11" s="10">
        <v>5648</v>
      </c>
      <c r="AU11">
        <v>6098.86</v>
      </c>
    </row>
    <row r="12" spans="1:47">
      <c r="A12" s="2" t="s">
        <v>44</v>
      </c>
      <c r="B12" s="2">
        <f>B3+1</f>
        <v>2</v>
      </c>
      <c r="C12" s="2" t="s">
        <v>54</v>
      </c>
      <c r="D12" s="2" t="str">
        <f>C12</f>
        <v>County Treasurer</v>
      </c>
      <c r="E12" s="2" t="s">
        <v>114</v>
      </c>
      <c r="F12"/>
      <c r="G12" s="3"/>
      <c r="H12" s="2" t="s">
        <v>54</v>
      </c>
      <c r="I12" s="4">
        <v>107715</v>
      </c>
      <c r="J12" s="4">
        <v>121215</v>
      </c>
      <c r="K12" s="4">
        <f>127866+1149</f>
        <v>129015</v>
      </c>
      <c r="L12" s="4">
        <v>130664</v>
      </c>
      <c r="M12" s="4">
        <v>144364</v>
      </c>
      <c r="N12" s="4">
        <v>151219</v>
      </c>
      <c r="O12" s="9">
        <v>155080</v>
      </c>
      <c r="P12" s="9">
        <v>155735</v>
      </c>
      <c r="Q12" s="9">
        <v>157704</v>
      </c>
      <c r="R12" s="9">
        <v>169910</v>
      </c>
      <c r="S12" s="9">
        <v>174175</v>
      </c>
      <c r="T12" s="9">
        <v>182525</v>
      </c>
      <c r="U12" s="9">
        <v>161942</v>
      </c>
      <c r="V12" s="9">
        <v>155873</v>
      </c>
      <c r="W12" s="9">
        <v>142426</v>
      </c>
      <c r="X12" s="9">
        <v>144284</v>
      </c>
      <c r="Y12" s="9">
        <v>162294</v>
      </c>
      <c r="Z12" s="7">
        <v>169105</v>
      </c>
      <c r="AA12" s="25">
        <f>142897.84+20066.51</f>
        <v>162964.35</v>
      </c>
      <c r="AB12">
        <v>140000</v>
      </c>
      <c r="AC12" s="4">
        <v>107501</v>
      </c>
      <c r="AD12" s="4">
        <v>118039</v>
      </c>
      <c r="AE12" s="4">
        <f>123866+730</f>
        <v>124596</v>
      </c>
      <c r="AF12" s="4">
        <v>127114</v>
      </c>
      <c r="AG12" s="4">
        <v>139176</v>
      </c>
      <c r="AH12" s="4">
        <v>144949</v>
      </c>
      <c r="AI12" s="9">
        <v>152297</v>
      </c>
      <c r="AJ12" s="9">
        <v>147973</v>
      </c>
      <c r="AK12" s="9">
        <v>157694</v>
      </c>
      <c r="AL12" s="9">
        <v>169544</v>
      </c>
      <c r="AM12" s="9">
        <v>172436</v>
      </c>
      <c r="AN12" s="9">
        <v>180520</v>
      </c>
      <c r="AO12" s="9">
        <v>161942</v>
      </c>
      <c r="AP12" s="9">
        <v>155873</v>
      </c>
      <c r="AQ12" s="9">
        <v>142426</v>
      </c>
      <c r="AR12" s="9">
        <v>144284</v>
      </c>
      <c r="AS12" s="9">
        <v>162294</v>
      </c>
      <c r="AT12" s="9">
        <v>169105</v>
      </c>
      <c r="AU12">
        <f>142897.84+20066.51-129.37</f>
        <v>162834.98000000001</v>
      </c>
    </row>
    <row r="13" spans="1:47">
      <c r="A13" s="2" t="str">
        <f>A12</f>
        <v>General Fund</v>
      </c>
      <c r="B13" s="2">
        <f>B12</f>
        <v>2</v>
      </c>
      <c r="C13" s="2" t="str">
        <f>C12</f>
        <v>County Treasurer</v>
      </c>
      <c r="D13" s="2" t="str">
        <f t="shared" ref="D13:D66" si="5">C13</f>
        <v>County Treasurer</v>
      </c>
      <c r="E13" s="2" t="s">
        <v>48</v>
      </c>
      <c r="F13"/>
      <c r="H13" s="2" t="s">
        <v>54</v>
      </c>
      <c r="I13" s="4">
        <v>2600</v>
      </c>
      <c r="J13" s="4">
        <v>2000</v>
      </c>
      <c r="K13" s="4">
        <v>2000</v>
      </c>
      <c r="L13" s="4">
        <v>1500</v>
      </c>
      <c r="M13" s="4">
        <v>2000</v>
      </c>
      <c r="N13" s="4">
        <v>2000</v>
      </c>
      <c r="O13" s="9">
        <v>2000</v>
      </c>
      <c r="P13" s="9">
        <v>1600</v>
      </c>
      <c r="Q13" s="9">
        <v>1600</v>
      </c>
      <c r="R13" s="9">
        <v>1600</v>
      </c>
      <c r="S13" s="9">
        <v>1600</v>
      </c>
      <c r="T13" s="9">
        <v>2100</v>
      </c>
      <c r="U13" s="9">
        <v>2100</v>
      </c>
      <c r="V13" s="9">
        <v>1163</v>
      </c>
      <c r="W13" s="9">
        <v>1083</v>
      </c>
      <c r="X13" s="9">
        <v>296</v>
      </c>
      <c r="Y13" s="9">
        <v>1432</v>
      </c>
      <c r="Z13" s="7">
        <v>349</v>
      </c>
      <c r="AA13" s="25">
        <v>1467.48</v>
      </c>
      <c r="AB13">
        <v>1000</v>
      </c>
      <c r="AC13" s="4">
        <v>2402</v>
      </c>
      <c r="AD13" s="4">
        <v>1789</v>
      </c>
      <c r="AE13" s="4">
        <v>1414</v>
      </c>
      <c r="AF13" s="4">
        <v>1089</v>
      </c>
      <c r="AG13" s="4">
        <v>1832</v>
      </c>
      <c r="AH13" s="4">
        <v>1871</v>
      </c>
      <c r="AI13" s="9">
        <v>1707</v>
      </c>
      <c r="AJ13" s="9">
        <v>1430</v>
      </c>
      <c r="AK13" s="9">
        <v>1432</v>
      </c>
      <c r="AL13" s="9">
        <v>1427</v>
      </c>
      <c r="AM13" s="9">
        <v>1232</v>
      </c>
      <c r="AN13" s="9">
        <v>1894</v>
      </c>
      <c r="AO13" s="9">
        <v>2095</v>
      </c>
      <c r="AP13" s="9">
        <v>1163</v>
      </c>
      <c r="AQ13" s="9">
        <v>1056</v>
      </c>
      <c r="AR13" s="9">
        <v>296</v>
      </c>
      <c r="AS13" s="9">
        <v>1432</v>
      </c>
      <c r="AT13" s="9">
        <v>349</v>
      </c>
      <c r="AU13">
        <v>1467.48</v>
      </c>
    </row>
    <row r="14" spans="1:47">
      <c r="A14" s="2" t="str">
        <f t="shared" ref="A14:A22" si="6">A13</f>
        <v>General Fund</v>
      </c>
      <c r="B14" s="2">
        <f t="shared" ref="B14:B22" si="7">B13</f>
        <v>2</v>
      </c>
      <c r="C14" s="2" t="str">
        <f t="shared" ref="C14:C22" si="8">C13</f>
        <v>County Treasurer</v>
      </c>
      <c r="D14" s="2" t="str">
        <f t="shared" si="5"/>
        <v>County Treasurer</v>
      </c>
      <c r="E14" s="2" t="s">
        <v>49</v>
      </c>
      <c r="F14"/>
      <c r="H14" s="2" t="str">
        <f t="shared" ref="H14:H22" si="9">H13</f>
        <v>County Treasurer</v>
      </c>
      <c r="I14" s="4">
        <v>13862</v>
      </c>
      <c r="J14" s="4">
        <v>14200</v>
      </c>
      <c r="K14" s="4">
        <v>8500</v>
      </c>
      <c r="L14" s="4">
        <v>10000</v>
      </c>
      <c r="M14" s="4">
        <v>8500</v>
      </c>
      <c r="N14" s="4">
        <v>8500</v>
      </c>
      <c r="O14" s="9">
        <v>9200</v>
      </c>
      <c r="P14" s="9">
        <v>10000</v>
      </c>
      <c r="Q14" s="9">
        <v>11500</v>
      </c>
      <c r="R14" s="9">
        <v>14350</v>
      </c>
      <c r="S14" s="9">
        <v>14450</v>
      </c>
      <c r="T14" s="9">
        <v>13250</v>
      </c>
      <c r="U14" s="9">
        <v>14850</v>
      </c>
      <c r="V14" s="9">
        <v>17401</v>
      </c>
      <c r="W14" s="9">
        <v>11776</v>
      </c>
      <c r="X14" s="9">
        <v>4317</v>
      </c>
      <c r="Y14" s="9">
        <v>3320</v>
      </c>
      <c r="Z14" s="7">
        <v>320</v>
      </c>
      <c r="AA14" s="25">
        <v>3490</v>
      </c>
      <c r="AB14">
        <v>2000</v>
      </c>
      <c r="AC14" s="4">
        <v>13797</v>
      </c>
      <c r="AD14" s="4">
        <v>14184</v>
      </c>
      <c r="AE14" s="4">
        <v>8376</v>
      </c>
      <c r="AF14" s="4">
        <v>9864</v>
      </c>
      <c r="AG14" s="4">
        <v>8321</v>
      </c>
      <c r="AH14" s="4">
        <v>8090</v>
      </c>
      <c r="AI14" s="9">
        <v>8983</v>
      </c>
      <c r="AJ14" s="9">
        <v>9953</v>
      </c>
      <c r="AK14" s="9">
        <v>11480</v>
      </c>
      <c r="AL14" s="9">
        <v>14327</v>
      </c>
      <c r="AM14" s="9">
        <v>14420</v>
      </c>
      <c r="AN14" s="9">
        <v>13232</v>
      </c>
      <c r="AO14" s="9">
        <v>14850</v>
      </c>
      <c r="AP14" s="9">
        <v>17401</v>
      </c>
      <c r="AQ14" s="9">
        <v>11776</v>
      </c>
      <c r="AR14" s="9">
        <v>4317</v>
      </c>
      <c r="AS14" s="9">
        <v>3320</v>
      </c>
      <c r="AT14" s="9">
        <v>320</v>
      </c>
      <c r="AU14">
        <v>3490</v>
      </c>
    </row>
    <row r="15" spans="1:47">
      <c r="A15" s="2" t="str">
        <f t="shared" si="6"/>
        <v>General Fund</v>
      </c>
      <c r="B15" s="2">
        <f t="shared" si="7"/>
        <v>2</v>
      </c>
      <c r="C15" s="2" t="str">
        <f t="shared" si="8"/>
        <v>County Treasurer</v>
      </c>
      <c r="D15" s="2" t="str">
        <f t="shared" si="5"/>
        <v>County Treasurer</v>
      </c>
      <c r="E15" s="2" t="s">
        <v>50</v>
      </c>
      <c r="F15"/>
      <c r="H15" s="2" t="str">
        <f t="shared" si="9"/>
        <v>County Treasurer</v>
      </c>
      <c r="I15" s="4">
        <v>1648</v>
      </c>
      <c r="J15" s="4">
        <v>1135</v>
      </c>
      <c r="K15" s="4">
        <v>1135</v>
      </c>
      <c r="L15" s="4">
        <v>1135</v>
      </c>
      <c r="M15" s="4">
        <v>1135</v>
      </c>
      <c r="N15" s="4">
        <v>1385</v>
      </c>
      <c r="O15" s="9">
        <v>1385</v>
      </c>
      <c r="P15" s="9">
        <v>1085</v>
      </c>
      <c r="Q15" s="9">
        <v>1050</v>
      </c>
      <c r="R15" s="9">
        <v>750</v>
      </c>
      <c r="S15" s="9">
        <v>750</v>
      </c>
      <c r="T15" s="9">
        <v>1050</v>
      </c>
      <c r="U15" s="9">
        <v>699</v>
      </c>
      <c r="V15" s="9">
        <v>899</v>
      </c>
      <c r="W15" s="9">
        <v>802</v>
      </c>
      <c r="X15" s="9">
        <v>374</v>
      </c>
      <c r="Y15" s="9" t="s">
        <v>137</v>
      </c>
      <c r="Z15" s="7" t="s">
        <v>137</v>
      </c>
      <c r="AA15" s="25">
        <v>0</v>
      </c>
      <c r="AB15">
        <v>0</v>
      </c>
      <c r="AC15" s="4">
        <v>1445</v>
      </c>
      <c r="AD15" s="4">
        <v>668</v>
      </c>
      <c r="AE15" s="4">
        <v>1075</v>
      </c>
      <c r="AF15" s="4">
        <v>809</v>
      </c>
      <c r="AG15" s="4">
        <v>1129</v>
      </c>
      <c r="AH15" s="4">
        <v>771</v>
      </c>
      <c r="AI15" s="9">
        <v>1166</v>
      </c>
      <c r="AJ15" s="9">
        <v>826</v>
      </c>
      <c r="AK15" s="9">
        <v>776</v>
      </c>
      <c r="AL15" s="9">
        <v>659</v>
      </c>
      <c r="AM15" s="9">
        <v>658</v>
      </c>
      <c r="AN15" s="9">
        <v>878</v>
      </c>
      <c r="AO15" s="9">
        <v>699</v>
      </c>
      <c r="AP15" s="9">
        <v>899</v>
      </c>
      <c r="AQ15" s="9">
        <v>802</v>
      </c>
      <c r="AR15" s="9">
        <v>374</v>
      </c>
      <c r="AS15" s="9" t="s">
        <v>137</v>
      </c>
      <c r="AT15" s="9" t="s">
        <v>137</v>
      </c>
      <c r="AU15">
        <v>0</v>
      </c>
    </row>
    <row r="16" spans="1:47">
      <c r="A16" s="2" t="str">
        <f t="shared" si="6"/>
        <v>General Fund</v>
      </c>
      <c r="B16" s="2">
        <f t="shared" si="7"/>
        <v>2</v>
      </c>
      <c r="C16" s="2" t="str">
        <f t="shared" si="8"/>
        <v>County Treasurer</v>
      </c>
      <c r="D16" s="2" t="str">
        <f t="shared" si="5"/>
        <v>County Treasurer</v>
      </c>
      <c r="E16" s="2" t="s">
        <v>74</v>
      </c>
      <c r="F16"/>
      <c r="H16" s="2" t="str">
        <f t="shared" si="9"/>
        <v>County Treasurer</v>
      </c>
      <c r="I16" s="4">
        <v>2800</v>
      </c>
      <c r="J16" s="4">
        <v>3000</v>
      </c>
      <c r="K16" s="4">
        <v>2800</v>
      </c>
      <c r="L16" s="4">
        <v>2800</v>
      </c>
      <c r="M16" s="4">
        <v>3300</v>
      </c>
      <c r="N16" s="4">
        <v>3300</v>
      </c>
      <c r="O16" s="9">
        <v>3300</v>
      </c>
      <c r="P16" s="9">
        <v>3900</v>
      </c>
      <c r="Q16" s="9">
        <v>3600</v>
      </c>
      <c r="R16" s="9">
        <v>1800</v>
      </c>
      <c r="S16" s="9">
        <v>2700</v>
      </c>
      <c r="T16" s="9">
        <v>2600</v>
      </c>
      <c r="U16" s="9">
        <v>2522</v>
      </c>
      <c r="V16" s="9">
        <v>3721</v>
      </c>
      <c r="W16" s="9">
        <v>1000</v>
      </c>
      <c r="X16" s="9" t="s">
        <v>137</v>
      </c>
      <c r="Y16" s="9" t="s">
        <v>137</v>
      </c>
      <c r="Z16" s="7" t="s">
        <v>137</v>
      </c>
      <c r="AA16" s="25">
        <v>0</v>
      </c>
      <c r="AB16">
        <v>0</v>
      </c>
      <c r="AC16" s="4">
        <v>2787</v>
      </c>
      <c r="AD16" s="4">
        <v>2923</v>
      </c>
      <c r="AE16" s="4">
        <v>1747</v>
      </c>
      <c r="AF16" s="4">
        <v>2770</v>
      </c>
      <c r="AG16" s="4">
        <v>2623</v>
      </c>
      <c r="AH16" s="4">
        <v>2445</v>
      </c>
      <c r="AI16" s="9">
        <v>2745</v>
      </c>
      <c r="AJ16" s="9">
        <v>3839</v>
      </c>
      <c r="AK16" s="9">
        <v>3535</v>
      </c>
      <c r="AL16" s="9">
        <v>1732</v>
      </c>
      <c r="AM16" s="9">
        <v>2602</v>
      </c>
      <c r="AN16" s="9">
        <v>2586</v>
      </c>
      <c r="AO16" s="9">
        <v>2522</v>
      </c>
      <c r="AP16" s="9">
        <v>3721</v>
      </c>
      <c r="AQ16" s="9">
        <v>1000</v>
      </c>
      <c r="AR16" s="9" t="s">
        <v>137</v>
      </c>
      <c r="AS16" s="9" t="s">
        <v>137</v>
      </c>
      <c r="AT16" s="9" t="s">
        <v>137</v>
      </c>
      <c r="AU16">
        <v>0</v>
      </c>
    </row>
    <row r="17" spans="1:47">
      <c r="A17" s="2" t="str">
        <f>A16</f>
        <v>General Fund</v>
      </c>
      <c r="B17" s="2">
        <f>B16</f>
        <v>2</v>
      </c>
      <c r="C17" s="2" t="str">
        <f>C16</f>
        <v>County Treasurer</v>
      </c>
      <c r="D17" s="2" t="str">
        <f t="shared" si="5"/>
        <v>County Treasurer</v>
      </c>
      <c r="E17" s="2" t="s">
        <v>51</v>
      </c>
      <c r="F17"/>
      <c r="H17" s="2" t="str">
        <f>H16</f>
        <v>County Treasurer</v>
      </c>
      <c r="I17" s="4">
        <v>1300</v>
      </c>
      <c r="J17" s="4">
        <v>1550</v>
      </c>
      <c r="K17" s="4">
        <v>1750</v>
      </c>
      <c r="L17" s="4">
        <v>1250</v>
      </c>
      <c r="M17" s="4">
        <v>1500</v>
      </c>
      <c r="N17" s="4">
        <v>1250</v>
      </c>
      <c r="O17" s="9">
        <v>1250</v>
      </c>
      <c r="P17" s="9">
        <v>1250</v>
      </c>
      <c r="Q17" s="9">
        <v>1053</v>
      </c>
      <c r="R17" s="9">
        <v>1200</v>
      </c>
      <c r="S17" s="9">
        <v>1200</v>
      </c>
      <c r="T17" s="9">
        <v>1400</v>
      </c>
      <c r="U17" s="9">
        <v>1169</v>
      </c>
      <c r="V17" s="9">
        <v>1200</v>
      </c>
      <c r="W17" s="9">
        <v>1200</v>
      </c>
      <c r="X17" s="9">
        <v>1219</v>
      </c>
      <c r="Y17" s="9">
        <v>1191</v>
      </c>
      <c r="Z17" s="7">
        <v>1187</v>
      </c>
      <c r="AA17" s="25">
        <v>1184.83</v>
      </c>
      <c r="AB17">
        <v>2000</v>
      </c>
      <c r="AC17" s="4">
        <v>1128</v>
      </c>
      <c r="AD17" s="4">
        <v>875</v>
      </c>
      <c r="AE17" s="4">
        <v>790</v>
      </c>
      <c r="AF17" s="4">
        <v>926</v>
      </c>
      <c r="AG17" s="4">
        <v>851</v>
      </c>
      <c r="AH17" s="4">
        <v>891</v>
      </c>
      <c r="AI17" s="9">
        <v>879</v>
      </c>
      <c r="AJ17" s="9">
        <v>1056</v>
      </c>
      <c r="AK17" s="9">
        <v>762</v>
      </c>
      <c r="AL17" s="9">
        <v>1029</v>
      </c>
      <c r="AM17" s="9">
        <v>1113</v>
      </c>
      <c r="AN17" s="9">
        <v>1153</v>
      </c>
      <c r="AO17" s="9">
        <v>1169</v>
      </c>
      <c r="AP17" s="9">
        <v>1174</v>
      </c>
      <c r="AQ17" s="9">
        <v>1182</v>
      </c>
      <c r="AR17" s="9">
        <v>1219</v>
      </c>
      <c r="AS17" s="9">
        <v>1191</v>
      </c>
      <c r="AT17" s="9">
        <v>1187</v>
      </c>
      <c r="AU17">
        <f>1184.83-10.76</f>
        <v>1174.07</v>
      </c>
    </row>
    <row r="18" spans="1:47">
      <c r="A18" s="2" t="str">
        <f t="shared" si="6"/>
        <v>General Fund</v>
      </c>
      <c r="B18" s="2">
        <f t="shared" si="7"/>
        <v>2</v>
      </c>
      <c r="C18" s="2" t="str">
        <f t="shared" si="8"/>
        <v>County Treasurer</v>
      </c>
      <c r="D18" s="2" t="str">
        <f t="shared" si="5"/>
        <v>County Treasurer</v>
      </c>
      <c r="E18" s="2" t="s">
        <v>57</v>
      </c>
      <c r="F18"/>
      <c r="H18" s="2" t="str">
        <f t="shared" si="9"/>
        <v>County Treasurer</v>
      </c>
      <c r="I18" s="4">
        <v>1400</v>
      </c>
      <c r="J18" s="4">
        <v>10000</v>
      </c>
      <c r="K18" s="4">
        <v>2000</v>
      </c>
      <c r="L18" s="4">
        <v>2000</v>
      </c>
      <c r="M18" s="4">
        <v>1500</v>
      </c>
      <c r="N18" s="4">
        <v>1500</v>
      </c>
      <c r="O18" s="9">
        <v>1500</v>
      </c>
      <c r="P18" s="9">
        <v>1400</v>
      </c>
      <c r="Q18" s="9">
        <v>1100</v>
      </c>
      <c r="R18" s="9">
        <v>1300</v>
      </c>
      <c r="S18" s="9">
        <v>1100</v>
      </c>
      <c r="T18" s="9">
        <v>800</v>
      </c>
      <c r="U18" s="9">
        <v>1487</v>
      </c>
      <c r="V18" s="9">
        <v>1081</v>
      </c>
      <c r="W18" s="9">
        <v>1131</v>
      </c>
      <c r="X18" s="9">
        <v>1100</v>
      </c>
      <c r="Y18" s="9">
        <v>1295</v>
      </c>
      <c r="Z18" s="7">
        <v>1507</v>
      </c>
      <c r="AA18" s="25">
        <v>1515.17</v>
      </c>
      <c r="AB18">
        <v>1600</v>
      </c>
      <c r="AC18" s="4">
        <v>1211</v>
      </c>
      <c r="AD18" s="4">
        <v>628</v>
      </c>
      <c r="AE18" s="4">
        <v>1048</v>
      </c>
      <c r="AF18" s="4">
        <v>630</v>
      </c>
      <c r="AG18" s="4">
        <v>1206</v>
      </c>
      <c r="AH18" s="4">
        <v>703</v>
      </c>
      <c r="AI18" s="9">
        <v>1179</v>
      </c>
      <c r="AJ18" s="9">
        <v>988</v>
      </c>
      <c r="AK18" s="9">
        <v>941</v>
      </c>
      <c r="AL18" s="9">
        <v>1106</v>
      </c>
      <c r="AM18" s="9">
        <v>961</v>
      </c>
      <c r="AN18" s="9">
        <v>693</v>
      </c>
      <c r="AO18" s="9">
        <v>1487</v>
      </c>
      <c r="AP18" s="9">
        <v>992</v>
      </c>
      <c r="AQ18" s="9">
        <v>1131</v>
      </c>
      <c r="AR18" s="9">
        <v>1100</v>
      </c>
      <c r="AS18" s="9">
        <v>1295</v>
      </c>
      <c r="AT18" s="9">
        <v>1507</v>
      </c>
      <c r="AU18">
        <v>1515.17</v>
      </c>
    </row>
    <row r="19" spans="1:47">
      <c r="A19" s="2" t="str">
        <f t="shared" si="6"/>
        <v>General Fund</v>
      </c>
      <c r="B19" s="2">
        <f t="shared" si="7"/>
        <v>2</v>
      </c>
      <c r="C19" s="2" t="str">
        <f t="shared" si="8"/>
        <v>County Treasurer</v>
      </c>
      <c r="D19" s="2" t="str">
        <f t="shared" si="5"/>
        <v>County Treasurer</v>
      </c>
      <c r="E19" s="2" t="s">
        <v>58</v>
      </c>
      <c r="F19"/>
      <c r="H19" s="2" t="str">
        <f t="shared" si="9"/>
        <v>County Treasurer</v>
      </c>
      <c r="I19" s="4">
        <v>900</v>
      </c>
      <c r="J19" s="4">
        <v>900</v>
      </c>
      <c r="K19" s="4">
        <v>900</v>
      </c>
      <c r="L19" s="4">
        <v>900</v>
      </c>
      <c r="M19" s="4">
        <v>1150</v>
      </c>
      <c r="N19" s="4">
        <v>1150</v>
      </c>
      <c r="O19" s="9">
        <v>1150</v>
      </c>
      <c r="P19" s="9">
        <v>1150</v>
      </c>
      <c r="Q19" s="9">
        <v>1150</v>
      </c>
      <c r="R19" s="9">
        <v>950</v>
      </c>
      <c r="S19" s="9">
        <v>900</v>
      </c>
      <c r="T19" s="9">
        <v>1150</v>
      </c>
      <c r="U19" s="9">
        <v>1057</v>
      </c>
      <c r="V19" s="9">
        <v>942</v>
      </c>
      <c r="W19" s="9">
        <v>942</v>
      </c>
      <c r="X19" s="9">
        <v>781</v>
      </c>
      <c r="Y19" s="9">
        <v>2</v>
      </c>
      <c r="Z19" s="7">
        <v>530</v>
      </c>
      <c r="AA19" s="25">
        <v>0</v>
      </c>
      <c r="AB19">
        <v>0</v>
      </c>
      <c r="AC19" s="4">
        <v>857</v>
      </c>
      <c r="AD19" s="4">
        <v>857</v>
      </c>
      <c r="AE19" s="4">
        <v>857</v>
      </c>
      <c r="AF19" s="4">
        <v>857</v>
      </c>
      <c r="AG19" s="4">
        <v>880</v>
      </c>
      <c r="AH19" s="4">
        <v>880</v>
      </c>
      <c r="AI19" s="9">
        <v>880</v>
      </c>
      <c r="AJ19" s="9">
        <v>880</v>
      </c>
      <c r="AK19" s="9">
        <v>882</v>
      </c>
      <c r="AL19" s="9">
        <v>880</v>
      </c>
      <c r="AM19" s="9">
        <v>880</v>
      </c>
      <c r="AN19" s="9">
        <v>994</v>
      </c>
      <c r="AO19" s="9">
        <v>1057</v>
      </c>
      <c r="AP19" s="9">
        <v>942</v>
      </c>
      <c r="AQ19" s="9">
        <v>46</v>
      </c>
      <c r="AR19" s="9">
        <v>781</v>
      </c>
      <c r="AS19" s="9">
        <v>2</v>
      </c>
      <c r="AT19" s="9">
        <v>530</v>
      </c>
      <c r="AU19">
        <v>0</v>
      </c>
    </row>
    <row r="20" spans="1:47">
      <c r="A20" s="2" t="str">
        <f t="shared" si="6"/>
        <v>General Fund</v>
      </c>
      <c r="B20" s="2">
        <f t="shared" si="7"/>
        <v>2</v>
      </c>
      <c r="C20" s="2" t="str">
        <f t="shared" si="8"/>
        <v>County Treasurer</v>
      </c>
      <c r="D20" s="2" t="str">
        <f t="shared" si="5"/>
        <v>County Treasurer</v>
      </c>
      <c r="E20" s="2" t="s">
        <v>62</v>
      </c>
      <c r="F20"/>
      <c r="H20" s="2" t="str">
        <f t="shared" si="9"/>
        <v>County Treasurer</v>
      </c>
      <c r="I20" s="4">
        <v>200</v>
      </c>
      <c r="J20" s="4">
        <v>200</v>
      </c>
      <c r="K20" s="4">
        <v>700</v>
      </c>
      <c r="L20" s="4">
        <v>200</v>
      </c>
      <c r="M20" s="4">
        <v>700</v>
      </c>
      <c r="N20" s="4">
        <v>700</v>
      </c>
      <c r="O20" s="9" t="s">
        <v>137</v>
      </c>
      <c r="P20" s="9" t="s">
        <v>137</v>
      </c>
      <c r="Q20" s="9">
        <v>250</v>
      </c>
      <c r="R20" s="9">
        <v>50</v>
      </c>
      <c r="S20" s="9" t="s">
        <v>137</v>
      </c>
      <c r="T20" s="9">
        <v>250</v>
      </c>
      <c r="U20" s="9" t="s">
        <v>137</v>
      </c>
      <c r="V20" s="9" t="s">
        <v>137</v>
      </c>
      <c r="W20" s="9" t="s">
        <v>137</v>
      </c>
      <c r="X20" s="9">
        <v>15</v>
      </c>
      <c r="Y20" s="9">
        <v>200</v>
      </c>
      <c r="Z20" s="7" t="s">
        <v>137</v>
      </c>
      <c r="AA20" s="25">
        <v>0</v>
      </c>
      <c r="AB20">
        <v>0</v>
      </c>
      <c r="AC20" s="4">
        <v>0</v>
      </c>
      <c r="AD20" s="4">
        <v>0</v>
      </c>
      <c r="AE20" s="4">
        <v>0</v>
      </c>
      <c r="AF20" s="4">
        <v>0</v>
      </c>
      <c r="AG20" s="4">
        <v>60</v>
      </c>
      <c r="AH20" s="4">
        <v>0</v>
      </c>
      <c r="AI20" s="9" t="s">
        <v>137</v>
      </c>
      <c r="AJ20" s="9" t="s">
        <v>137</v>
      </c>
      <c r="AK20" s="9">
        <v>0</v>
      </c>
      <c r="AL20" s="9">
        <v>0</v>
      </c>
      <c r="AM20" s="9" t="s">
        <v>137</v>
      </c>
      <c r="AN20" s="9">
        <v>0</v>
      </c>
      <c r="AO20" s="9" t="s">
        <v>137</v>
      </c>
      <c r="AP20" s="9" t="s">
        <v>137</v>
      </c>
      <c r="AQ20" s="9" t="s">
        <v>137</v>
      </c>
      <c r="AR20" s="9">
        <v>15</v>
      </c>
      <c r="AS20" s="9">
        <v>200</v>
      </c>
      <c r="AT20" s="9" t="s">
        <v>137</v>
      </c>
      <c r="AU20">
        <v>0</v>
      </c>
    </row>
    <row r="21" spans="1:47">
      <c r="A21" s="2" t="str">
        <f t="shared" si="6"/>
        <v>General Fund</v>
      </c>
      <c r="B21" s="2">
        <f t="shared" si="7"/>
        <v>2</v>
      </c>
      <c r="C21" s="2" t="str">
        <f t="shared" si="8"/>
        <v>County Treasurer</v>
      </c>
      <c r="D21" s="2" t="str">
        <f t="shared" si="5"/>
        <v>County Treasurer</v>
      </c>
      <c r="E21" s="2" t="s">
        <v>59</v>
      </c>
      <c r="F21"/>
      <c r="H21" s="2" t="str">
        <f t="shared" si="9"/>
        <v>County Treasurer</v>
      </c>
      <c r="I21" s="4">
        <v>200</v>
      </c>
      <c r="J21" s="4">
        <v>400</v>
      </c>
      <c r="K21" s="6">
        <v>600</v>
      </c>
      <c r="L21" s="6">
        <v>600</v>
      </c>
      <c r="M21" s="6">
        <v>600</v>
      </c>
      <c r="N21" s="6">
        <v>600</v>
      </c>
      <c r="O21" s="9">
        <v>600</v>
      </c>
      <c r="P21" s="9">
        <v>700</v>
      </c>
      <c r="Q21" s="9">
        <v>600</v>
      </c>
      <c r="R21" s="9">
        <v>500</v>
      </c>
      <c r="S21" s="7">
        <v>600</v>
      </c>
      <c r="T21" s="7">
        <v>600</v>
      </c>
      <c r="U21" s="7">
        <v>488</v>
      </c>
      <c r="V21" s="7" t="s">
        <v>137</v>
      </c>
      <c r="W21" s="7">
        <v>46</v>
      </c>
      <c r="X21" s="7" t="s">
        <v>137</v>
      </c>
      <c r="Y21" s="7" t="s">
        <v>137</v>
      </c>
      <c r="Z21" s="7">
        <v>200</v>
      </c>
      <c r="AA21" s="25">
        <v>331.2</v>
      </c>
      <c r="AB21">
        <v>1800</v>
      </c>
      <c r="AC21" s="4">
        <v>20</v>
      </c>
      <c r="AD21" s="4">
        <v>295</v>
      </c>
      <c r="AE21" s="6">
        <v>345</v>
      </c>
      <c r="AF21" s="4">
        <v>345</v>
      </c>
      <c r="AG21" s="4">
        <v>345</v>
      </c>
      <c r="AH21" s="4">
        <v>410</v>
      </c>
      <c r="AI21" s="9">
        <v>410</v>
      </c>
      <c r="AJ21" s="9">
        <v>395</v>
      </c>
      <c r="AK21" s="9">
        <v>306</v>
      </c>
      <c r="AL21" s="9">
        <v>321</v>
      </c>
      <c r="AM21" s="7">
        <v>345</v>
      </c>
      <c r="AN21" s="7">
        <v>345</v>
      </c>
      <c r="AO21" s="7">
        <v>488</v>
      </c>
      <c r="AP21" s="7" t="s">
        <v>137</v>
      </c>
      <c r="AQ21" s="7">
        <v>942</v>
      </c>
      <c r="AR21" s="7" t="s">
        <v>137</v>
      </c>
      <c r="AS21" s="7" t="s">
        <v>137</v>
      </c>
      <c r="AT21" s="7">
        <v>200</v>
      </c>
      <c r="AU21">
        <v>331.2</v>
      </c>
    </row>
    <row r="22" spans="1:47">
      <c r="A22" s="2" t="str">
        <f t="shared" si="6"/>
        <v>General Fund</v>
      </c>
      <c r="B22" s="2">
        <f t="shared" si="7"/>
        <v>2</v>
      </c>
      <c r="C22" s="2" t="str">
        <f t="shared" si="8"/>
        <v>County Treasurer</v>
      </c>
      <c r="D22" s="2" t="str">
        <f t="shared" si="5"/>
        <v>County Treasurer</v>
      </c>
      <c r="E22" s="2" t="s">
        <v>79</v>
      </c>
      <c r="F22"/>
      <c r="H22" s="2" t="str">
        <f t="shared" si="9"/>
        <v>County Treasurer</v>
      </c>
      <c r="I22" s="5">
        <v>5000</v>
      </c>
      <c r="J22" s="5" t="s">
        <v>137</v>
      </c>
      <c r="K22" s="5">
        <v>1500</v>
      </c>
      <c r="L22" s="5">
        <v>1500</v>
      </c>
      <c r="M22" s="5">
        <v>1500</v>
      </c>
      <c r="N22" s="5">
        <v>1500</v>
      </c>
      <c r="O22" s="10">
        <v>1500</v>
      </c>
      <c r="P22" s="10">
        <v>800</v>
      </c>
      <c r="Q22" s="10">
        <v>500</v>
      </c>
      <c r="R22" s="10">
        <v>300</v>
      </c>
      <c r="S22" s="10" t="s">
        <v>137</v>
      </c>
      <c r="T22" s="10">
        <v>500</v>
      </c>
      <c r="U22" s="10">
        <v>486</v>
      </c>
      <c r="V22" s="10" t="s">
        <v>137</v>
      </c>
      <c r="W22" s="10" t="s">
        <v>137</v>
      </c>
      <c r="X22" s="10" t="s">
        <v>137</v>
      </c>
      <c r="Y22" s="10" t="s">
        <v>137</v>
      </c>
      <c r="Z22" s="7" t="s">
        <v>137</v>
      </c>
      <c r="AA22" s="25">
        <v>2244.9699999999998</v>
      </c>
      <c r="AB22">
        <v>1000</v>
      </c>
      <c r="AC22" s="5">
        <v>4913</v>
      </c>
      <c r="AD22" s="5" t="s">
        <v>137</v>
      </c>
      <c r="AE22" s="5">
        <v>529</v>
      </c>
      <c r="AF22" s="5">
        <v>1151</v>
      </c>
      <c r="AG22" s="5">
        <v>422</v>
      </c>
      <c r="AH22" s="5">
        <v>1086</v>
      </c>
      <c r="AI22" s="10">
        <v>1340</v>
      </c>
      <c r="AJ22" s="10">
        <v>706</v>
      </c>
      <c r="AK22" s="10">
        <v>0</v>
      </c>
      <c r="AL22" s="10">
        <v>140</v>
      </c>
      <c r="AM22" s="10" t="s">
        <v>137</v>
      </c>
      <c r="AN22" s="10">
        <v>330</v>
      </c>
      <c r="AO22" s="10">
        <v>472</v>
      </c>
      <c r="AP22" s="10" t="s">
        <v>137</v>
      </c>
      <c r="AQ22" s="10" t="s">
        <v>137</v>
      </c>
      <c r="AR22" s="10" t="s">
        <v>137</v>
      </c>
      <c r="AS22" s="10" t="s">
        <v>137</v>
      </c>
      <c r="AT22" s="10" t="s">
        <v>137</v>
      </c>
      <c r="AU22">
        <v>2244.9699999999998</v>
      </c>
    </row>
    <row r="23" spans="1:47">
      <c r="A23" s="2" t="s">
        <v>44</v>
      </c>
      <c r="B23" s="2">
        <f>B12+1</f>
        <v>3</v>
      </c>
      <c r="C23" s="2" t="s">
        <v>56</v>
      </c>
      <c r="D23" s="2" t="str">
        <f t="shared" si="5"/>
        <v>Coroner's Expenses</v>
      </c>
      <c r="E23" s="2" t="s">
        <v>114</v>
      </c>
      <c r="F23"/>
      <c r="G23" s="3"/>
      <c r="H23" s="2" t="s">
        <v>413</v>
      </c>
      <c r="I23" s="4">
        <v>20160</v>
      </c>
      <c r="J23" s="4">
        <v>20160</v>
      </c>
      <c r="K23" s="4">
        <v>25000</v>
      </c>
      <c r="L23" s="4">
        <v>25000</v>
      </c>
      <c r="M23" s="4">
        <v>25000</v>
      </c>
      <c r="N23" s="4">
        <v>26200</v>
      </c>
      <c r="O23" s="9">
        <v>37900</v>
      </c>
      <c r="P23" s="9">
        <v>41400</v>
      </c>
      <c r="Q23" s="9">
        <v>41400</v>
      </c>
      <c r="R23" s="9">
        <v>41400</v>
      </c>
      <c r="S23" s="9">
        <v>42277</v>
      </c>
      <c r="T23" s="9">
        <v>43474</v>
      </c>
      <c r="U23" s="9">
        <v>44706</v>
      </c>
      <c r="V23" s="9">
        <v>45975</v>
      </c>
      <c r="W23" s="9">
        <v>47261</v>
      </c>
      <c r="X23" s="9">
        <v>50145</v>
      </c>
      <c r="Y23" s="9">
        <v>46926</v>
      </c>
      <c r="Z23" s="7">
        <v>46930</v>
      </c>
      <c r="AA23" s="25">
        <f>43895+35+3000</f>
        <v>46930</v>
      </c>
      <c r="AB23">
        <v>43895</v>
      </c>
      <c r="AC23" s="4">
        <v>20160</v>
      </c>
      <c r="AD23" s="4">
        <v>20160</v>
      </c>
      <c r="AE23" s="4">
        <v>23790</v>
      </c>
      <c r="AF23" s="4">
        <v>25000</v>
      </c>
      <c r="AG23" s="4">
        <v>25000</v>
      </c>
      <c r="AH23" s="4">
        <v>26200</v>
      </c>
      <c r="AI23" s="9">
        <v>37900</v>
      </c>
      <c r="AJ23" s="9">
        <v>41400</v>
      </c>
      <c r="AK23" s="9">
        <v>41400</v>
      </c>
      <c r="AL23" s="9">
        <v>41400</v>
      </c>
      <c r="AM23" s="9">
        <v>42278</v>
      </c>
      <c r="AN23" s="9">
        <v>43474</v>
      </c>
      <c r="AO23" s="9">
        <v>44706</v>
      </c>
      <c r="AP23" s="9">
        <v>45975</v>
      </c>
      <c r="AQ23" s="9">
        <v>40808</v>
      </c>
      <c r="AR23" s="9">
        <v>46295</v>
      </c>
      <c r="AS23" s="9">
        <v>46901</v>
      </c>
      <c r="AT23" s="9">
        <v>46926</v>
      </c>
      <c r="AU23">
        <f>43895+35+3000</f>
        <v>46930</v>
      </c>
    </row>
    <row r="24" spans="1:47">
      <c r="A24" s="2" t="str">
        <f>A23</f>
        <v>General Fund</v>
      </c>
      <c r="B24" s="2">
        <f>B23</f>
        <v>3</v>
      </c>
      <c r="C24" s="2" t="str">
        <f>C23</f>
        <v>Coroner's Expenses</v>
      </c>
      <c r="D24" s="2" t="str">
        <f t="shared" si="5"/>
        <v>Coroner's Expenses</v>
      </c>
      <c r="E24" s="2" t="s">
        <v>48</v>
      </c>
      <c r="F24"/>
      <c r="H24" s="2" t="s">
        <v>413</v>
      </c>
      <c r="I24" s="4">
        <v>754</v>
      </c>
      <c r="J24" s="4">
        <v>1535</v>
      </c>
      <c r="K24" s="4">
        <v>522</v>
      </c>
      <c r="L24" s="4">
        <v>374</v>
      </c>
      <c r="M24" s="4">
        <v>902</v>
      </c>
      <c r="N24" s="4">
        <v>1852</v>
      </c>
      <c r="O24" s="9">
        <v>1454</v>
      </c>
      <c r="P24" s="9">
        <v>1407</v>
      </c>
      <c r="Q24" s="9">
        <v>637</v>
      </c>
      <c r="R24" s="9">
        <v>1078</v>
      </c>
      <c r="S24" s="9">
        <v>409</v>
      </c>
      <c r="T24" s="9">
        <v>873</v>
      </c>
      <c r="U24" s="9">
        <v>724</v>
      </c>
      <c r="V24" s="9">
        <v>1057</v>
      </c>
      <c r="W24" s="9">
        <v>408</v>
      </c>
      <c r="X24" s="9">
        <v>4085</v>
      </c>
      <c r="Y24" s="9">
        <v>4672</v>
      </c>
      <c r="Z24" s="7">
        <v>2500</v>
      </c>
      <c r="AA24" s="25">
        <v>2172.11</v>
      </c>
      <c r="AB24">
        <v>2000</v>
      </c>
      <c r="AC24" s="4">
        <v>754</v>
      </c>
      <c r="AD24" s="4">
        <v>332</v>
      </c>
      <c r="AE24" s="4">
        <v>311</v>
      </c>
      <c r="AF24" s="4">
        <v>374</v>
      </c>
      <c r="AG24" s="4">
        <v>871</v>
      </c>
      <c r="AH24" s="4">
        <v>1852</v>
      </c>
      <c r="AI24" s="9">
        <v>1454</v>
      </c>
      <c r="AJ24" s="9">
        <v>1393</v>
      </c>
      <c r="AK24" s="9">
        <v>622</v>
      </c>
      <c r="AL24" s="9">
        <v>1078</v>
      </c>
      <c r="AM24" s="9">
        <v>409</v>
      </c>
      <c r="AN24" s="9">
        <v>873</v>
      </c>
      <c r="AO24" s="9">
        <v>724</v>
      </c>
      <c r="AP24" s="9">
        <v>1057</v>
      </c>
      <c r="AQ24" s="9">
        <v>408</v>
      </c>
      <c r="AR24" s="9">
        <v>4031</v>
      </c>
      <c r="AS24" s="9">
        <v>4672</v>
      </c>
      <c r="AT24" s="9">
        <v>811</v>
      </c>
      <c r="AU24">
        <f>2172.11-777.65</f>
        <v>1394.46</v>
      </c>
    </row>
    <row r="25" spans="1:47">
      <c r="A25" s="2" t="str">
        <f t="shared" ref="A25:A34" si="10">A24</f>
        <v>General Fund</v>
      </c>
      <c r="B25" s="2">
        <f t="shared" ref="B25:B34" si="11">B24</f>
        <v>3</v>
      </c>
      <c r="C25" s="2" t="str">
        <f t="shared" ref="C25:C34" si="12">C24</f>
        <v>Coroner's Expenses</v>
      </c>
      <c r="D25" s="2" t="str">
        <f t="shared" si="5"/>
        <v>Coroner's Expenses</v>
      </c>
      <c r="E25" s="2" t="s">
        <v>49</v>
      </c>
      <c r="F25"/>
      <c r="H25" s="2" t="str">
        <f t="shared" ref="H25:H34" si="13">H24</f>
        <v>Coroner</v>
      </c>
      <c r="I25" s="9" t="s">
        <v>137</v>
      </c>
      <c r="J25" s="9" t="s">
        <v>137</v>
      </c>
      <c r="K25" s="9" t="s">
        <v>137</v>
      </c>
      <c r="L25" s="9" t="s">
        <v>137</v>
      </c>
      <c r="M25" s="9" t="s">
        <v>137</v>
      </c>
      <c r="N25" s="9" t="s">
        <v>137</v>
      </c>
      <c r="O25" s="9" t="s">
        <v>137</v>
      </c>
      <c r="P25" s="9" t="s">
        <v>137</v>
      </c>
      <c r="Q25" s="9" t="s">
        <v>137</v>
      </c>
      <c r="R25" s="9" t="s">
        <v>137</v>
      </c>
      <c r="S25" s="9" t="s">
        <v>137</v>
      </c>
      <c r="T25" s="9" t="s">
        <v>137</v>
      </c>
      <c r="U25" s="9" t="s">
        <v>137</v>
      </c>
      <c r="V25" s="9" t="s">
        <v>137</v>
      </c>
      <c r="W25" s="9" t="s">
        <v>137</v>
      </c>
      <c r="X25" s="9">
        <v>100</v>
      </c>
      <c r="Y25" s="9">
        <v>100</v>
      </c>
      <c r="Z25" s="7">
        <v>908</v>
      </c>
      <c r="AA25" s="25">
        <v>100</v>
      </c>
      <c r="AB25">
        <v>100</v>
      </c>
      <c r="AC25" s="9" t="s">
        <v>137</v>
      </c>
      <c r="AD25" s="9" t="s">
        <v>137</v>
      </c>
      <c r="AE25" s="9" t="s">
        <v>137</v>
      </c>
      <c r="AF25" s="9" t="s">
        <v>137</v>
      </c>
      <c r="AG25" s="9" t="s">
        <v>137</v>
      </c>
      <c r="AH25" s="9" t="s">
        <v>137</v>
      </c>
      <c r="AI25" s="9" t="s">
        <v>137</v>
      </c>
      <c r="AJ25" s="9" t="s">
        <v>137</v>
      </c>
      <c r="AK25" s="9" t="s">
        <v>137</v>
      </c>
      <c r="AL25" s="9" t="s">
        <v>137</v>
      </c>
      <c r="AM25" s="9" t="s">
        <v>137</v>
      </c>
      <c r="AN25" s="9" t="s">
        <v>137</v>
      </c>
      <c r="AO25" s="9" t="s">
        <v>137</v>
      </c>
      <c r="AP25" s="9" t="s">
        <v>137</v>
      </c>
      <c r="AQ25" s="9" t="s">
        <v>137</v>
      </c>
      <c r="AR25" s="9">
        <v>0</v>
      </c>
      <c r="AS25" s="9">
        <v>63</v>
      </c>
      <c r="AT25" s="9">
        <v>908</v>
      </c>
      <c r="AU25">
        <v>20.91</v>
      </c>
    </row>
    <row r="26" spans="1:47">
      <c r="A26" s="2" t="str">
        <f t="shared" si="10"/>
        <v>General Fund</v>
      </c>
      <c r="B26" s="2">
        <f t="shared" si="11"/>
        <v>3</v>
      </c>
      <c r="C26" s="2" t="str">
        <f t="shared" si="12"/>
        <v>Coroner's Expenses</v>
      </c>
      <c r="D26" s="2" t="str">
        <f t="shared" si="5"/>
        <v>Coroner's Expenses</v>
      </c>
      <c r="E26" s="2" t="s">
        <v>60</v>
      </c>
      <c r="F26"/>
      <c r="H26" s="2" t="str">
        <f t="shared" si="13"/>
        <v>Coroner</v>
      </c>
      <c r="I26" s="4">
        <v>17559</v>
      </c>
      <c r="J26" s="4">
        <v>10250</v>
      </c>
      <c r="K26" s="4">
        <v>12403</v>
      </c>
      <c r="L26" s="4">
        <v>13028</v>
      </c>
      <c r="M26" s="4">
        <v>15743</v>
      </c>
      <c r="N26" s="4">
        <v>20356</v>
      </c>
      <c r="O26" s="9">
        <v>22150</v>
      </c>
      <c r="P26" s="9">
        <v>23334</v>
      </c>
      <c r="Q26" s="9">
        <v>21762</v>
      </c>
      <c r="R26" s="9">
        <v>24873</v>
      </c>
      <c r="S26" s="9">
        <v>22737</v>
      </c>
      <c r="T26" s="9">
        <v>22192</v>
      </c>
      <c r="U26" s="9">
        <v>34617</v>
      </c>
      <c r="V26" s="9">
        <v>21127</v>
      </c>
      <c r="W26" s="9">
        <v>28367</v>
      </c>
      <c r="X26" s="9">
        <v>18030</v>
      </c>
      <c r="Y26" s="9">
        <v>17462</v>
      </c>
      <c r="Z26" s="7">
        <v>20588</v>
      </c>
      <c r="AA26" s="25">
        <v>21296</v>
      </c>
      <c r="AB26">
        <v>20445</v>
      </c>
      <c r="AC26" s="4">
        <v>17595</v>
      </c>
      <c r="AD26" s="4">
        <v>10059</v>
      </c>
      <c r="AE26" s="4">
        <v>12403</v>
      </c>
      <c r="AF26" s="4">
        <v>13028</v>
      </c>
      <c r="AG26" s="4">
        <v>15743</v>
      </c>
      <c r="AH26" s="4">
        <v>20356</v>
      </c>
      <c r="AI26" s="9">
        <v>22124</v>
      </c>
      <c r="AJ26" s="9">
        <v>23334</v>
      </c>
      <c r="AK26" s="9">
        <v>21512</v>
      </c>
      <c r="AL26" s="9">
        <v>24873</v>
      </c>
      <c r="AM26" s="9">
        <v>22738</v>
      </c>
      <c r="AN26" s="9">
        <v>22192</v>
      </c>
      <c r="AO26" s="9">
        <v>34616</v>
      </c>
      <c r="AP26" s="9">
        <v>21127</v>
      </c>
      <c r="AQ26" s="9">
        <v>28368</v>
      </c>
      <c r="AR26" s="9">
        <v>9277</v>
      </c>
      <c r="AS26" s="9">
        <v>12407</v>
      </c>
      <c r="AT26" s="9">
        <v>13065</v>
      </c>
      <c r="AU26">
        <v>20305.38</v>
      </c>
    </row>
    <row r="27" spans="1:47">
      <c r="A27" s="2" t="str">
        <f t="shared" si="10"/>
        <v>General Fund</v>
      </c>
      <c r="B27" s="2">
        <f t="shared" si="11"/>
        <v>3</v>
      </c>
      <c r="C27" s="2" t="str">
        <f t="shared" si="12"/>
        <v>Coroner's Expenses</v>
      </c>
      <c r="D27" s="2" t="str">
        <f t="shared" si="5"/>
        <v>Coroner's Expenses</v>
      </c>
      <c r="E27" s="2" t="s">
        <v>61</v>
      </c>
      <c r="F27"/>
      <c r="H27" s="2" t="str">
        <f t="shared" si="13"/>
        <v>Coroner</v>
      </c>
      <c r="I27" s="4">
        <v>870</v>
      </c>
      <c r="J27" s="4">
        <v>1000</v>
      </c>
      <c r="K27" s="4">
        <v>1500</v>
      </c>
      <c r="L27" s="4">
        <v>1500</v>
      </c>
      <c r="M27" s="4">
        <v>1500</v>
      </c>
      <c r="N27" s="4">
        <v>1500</v>
      </c>
      <c r="O27" s="9">
        <v>931</v>
      </c>
      <c r="P27" s="9">
        <v>661</v>
      </c>
      <c r="Q27" s="9">
        <v>521</v>
      </c>
      <c r="R27" s="9">
        <v>450</v>
      </c>
      <c r="S27" s="9">
        <v>400</v>
      </c>
      <c r="T27" s="9">
        <v>550</v>
      </c>
      <c r="U27" s="9">
        <v>600</v>
      </c>
      <c r="V27" s="9">
        <v>300</v>
      </c>
      <c r="W27" s="9">
        <v>400</v>
      </c>
      <c r="X27" s="9">
        <v>1000</v>
      </c>
      <c r="Y27" s="9">
        <v>1000</v>
      </c>
      <c r="Z27" s="7">
        <v>800</v>
      </c>
      <c r="AA27" s="25">
        <v>800</v>
      </c>
      <c r="AB27">
        <v>900</v>
      </c>
      <c r="AC27" s="4">
        <v>870</v>
      </c>
      <c r="AD27" s="4">
        <v>840</v>
      </c>
      <c r="AE27" s="4">
        <v>805</v>
      </c>
      <c r="AF27" s="4">
        <v>1072</v>
      </c>
      <c r="AG27" s="4">
        <v>1180</v>
      </c>
      <c r="AH27" s="4">
        <v>1250</v>
      </c>
      <c r="AI27" s="9">
        <v>388</v>
      </c>
      <c r="AJ27" s="9">
        <v>661</v>
      </c>
      <c r="AK27" s="9">
        <v>521</v>
      </c>
      <c r="AL27" s="9">
        <v>450</v>
      </c>
      <c r="AM27" s="9">
        <v>400</v>
      </c>
      <c r="AN27" s="9">
        <v>550</v>
      </c>
      <c r="AO27" s="9">
        <v>600</v>
      </c>
      <c r="AP27" s="9">
        <v>300</v>
      </c>
      <c r="AQ27" s="9">
        <v>400</v>
      </c>
      <c r="AR27" s="9">
        <v>200</v>
      </c>
      <c r="AS27" s="9">
        <v>100</v>
      </c>
      <c r="AT27" s="9">
        <v>300</v>
      </c>
      <c r="AU27">
        <v>700</v>
      </c>
    </row>
    <row r="28" spans="1:47">
      <c r="A28" s="2" t="str">
        <f t="shared" si="10"/>
        <v>General Fund</v>
      </c>
      <c r="B28" s="2">
        <f t="shared" si="11"/>
        <v>3</v>
      </c>
      <c r="C28" s="2" t="str">
        <f t="shared" si="12"/>
        <v>Coroner's Expenses</v>
      </c>
      <c r="D28" s="2" t="str">
        <f t="shared" si="5"/>
        <v>Coroner's Expenses</v>
      </c>
      <c r="E28" s="2" t="s">
        <v>155</v>
      </c>
      <c r="F28"/>
      <c r="H28" s="2" t="str">
        <f t="shared" si="13"/>
        <v>Coroner</v>
      </c>
      <c r="I28" s="9" t="s">
        <v>137</v>
      </c>
      <c r="J28" s="9" t="s">
        <v>137</v>
      </c>
      <c r="K28" s="9" t="s">
        <v>137</v>
      </c>
      <c r="L28" s="9" t="s">
        <v>137</v>
      </c>
      <c r="M28" s="9" t="s">
        <v>137</v>
      </c>
      <c r="N28" s="9" t="s">
        <v>137</v>
      </c>
      <c r="O28" s="9" t="s">
        <v>137</v>
      </c>
      <c r="P28" s="9" t="s">
        <v>137</v>
      </c>
      <c r="Q28" s="9" t="s">
        <v>137</v>
      </c>
      <c r="R28" s="9" t="s">
        <v>137</v>
      </c>
      <c r="S28" s="9" t="s">
        <v>137</v>
      </c>
      <c r="T28" s="9">
        <v>10000</v>
      </c>
      <c r="U28" s="9">
        <v>10000</v>
      </c>
      <c r="V28" s="9" t="s">
        <v>137</v>
      </c>
      <c r="W28" s="9" t="s">
        <v>137</v>
      </c>
      <c r="X28" s="9" t="s">
        <v>137</v>
      </c>
      <c r="Y28" s="9" t="s">
        <v>137</v>
      </c>
      <c r="Z28" s="7" t="s">
        <v>137</v>
      </c>
      <c r="AA28" s="25">
        <v>0</v>
      </c>
      <c r="AB28">
        <v>0</v>
      </c>
      <c r="AC28" s="9" t="s">
        <v>137</v>
      </c>
      <c r="AD28" s="9" t="s">
        <v>137</v>
      </c>
      <c r="AE28" s="9" t="s">
        <v>137</v>
      </c>
      <c r="AF28" s="9" t="s">
        <v>137</v>
      </c>
      <c r="AG28" s="9" t="s">
        <v>137</v>
      </c>
      <c r="AH28" s="9" t="s">
        <v>137</v>
      </c>
      <c r="AI28" s="9" t="s">
        <v>137</v>
      </c>
      <c r="AJ28" s="9" t="s">
        <v>137</v>
      </c>
      <c r="AK28" s="9" t="s">
        <v>137</v>
      </c>
      <c r="AL28" s="9" t="s">
        <v>137</v>
      </c>
      <c r="AM28" s="9" t="s">
        <v>137</v>
      </c>
      <c r="AN28" s="9">
        <v>10000</v>
      </c>
      <c r="AO28" s="9">
        <v>10000</v>
      </c>
      <c r="AP28" s="9" t="s">
        <v>137</v>
      </c>
      <c r="AQ28" s="9" t="s">
        <v>137</v>
      </c>
      <c r="AR28" s="9" t="s">
        <v>137</v>
      </c>
      <c r="AS28" s="9" t="s">
        <v>137</v>
      </c>
      <c r="AT28" s="9" t="s">
        <v>137</v>
      </c>
      <c r="AU28">
        <v>0</v>
      </c>
    </row>
    <row r="29" spans="1:47">
      <c r="A29" s="2" t="str">
        <f t="shared" si="10"/>
        <v>General Fund</v>
      </c>
      <c r="B29" s="2">
        <f t="shared" si="11"/>
        <v>3</v>
      </c>
      <c r="C29" s="2" t="str">
        <f t="shared" si="12"/>
        <v>Coroner's Expenses</v>
      </c>
      <c r="D29" s="2" t="str">
        <f t="shared" si="5"/>
        <v>Coroner's Expenses</v>
      </c>
      <c r="E29" s="2" t="s">
        <v>51</v>
      </c>
      <c r="F29"/>
      <c r="H29" s="2" t="str">
        <f t="shared" si="13"/>
        <v>Coroner</v>
      </c>
      <c r="I29" s="4">
        <v>1132</v>
      </c>
      <c r="J29" s="4">
        <v>1323</v>
      </c>
      <c r="K29" s="4">
        <v>1500</v>
      </c>
      <c r="L29" s="4">
        <v>1500</v>
      </c>
      <c r="M29" s="4">
        <v>1803</v>
      </c>
      <c r="N29" s="4">
        <v>2271</v>
      </c>
      <c r="O29" s="9">
        <v>1965</v>
      </c>
      <c r="P29" s="9">
        <v>2132</v>
      </c>
      <c r="Q29" s="9">
        <v>2402</v>
      </c>
      <c r="R29" s="9">
        <v>2864</v>
      </c>
      <c r="S29" s="9">
        <v>3268</v>
      </c>
      <c r="T29" s="9">
        <v>2206</v>
      </c>
      <c r="U29" s="9">
        <v>2248</v>
      </c>
      <c r="V29" s="9">
        <v>2396</v>
      </c>
      <c r="W29" s="9">
        <v>2515</v>
      </c>
      <c r="X29" s="9">
        <v>1600</v>
      </c>
      <c r="Y29" s="9">
        <v>1875</v>
      </c>
      <c r="Z29" s="7">
        <v>1800</v>
      </c>
      <c r="AA29" s="25">
        <v>1938.91</v>
      </c>
      <c r="AB29">
        <v>1750</v>
      </c>
      <c r="AC29" s="4">
        <v>1132</v>
      </c>
      <c r="AD29" s="4">
        <v>1323</v>
      </c>
      <c r="AE29" s="4">
        <v>1187</v>
      </c>
      <c r="AF29" s="4">
        <v>1347</v>
      </c>
      <c r="AG29" s="4">
        <v>1803</v>
      </c>
      <c r="AH29" s="4">
        <v>2271</v>
      </c>
      <c r="AI29" s="9">
        <v>1947</v>
      </c>
      <c r="AJ29" s="9">
        <v>2132</v>
      </c>
      <c r="AK29" s="9">
        <v>2313</v>
      </c>
      <c r="AL29" s="9">
        <v>2864</v>
      </c>
      <c r="AM29" s="9">
        <v>825</v>
      </c>
      <c r="AN29" s="9">
        <v>2206</v>
      </c>
      <c r="AO29" s="9">
        <v>2248</v>
      </c>
      <c r="AP29" s="9">
        <v>2396</v>
      </c>
      <c r="AQ29" s="9">
        <v>2443</v>
      </c>
      <c r="AR29" s="9">
        <v>1460</v>
      </c>
      <c r="AS29" s="9">
        <v>1875</v>
      </c>
      <c r="AT29" s="9">
        <v>1346</v>
      </c>
      <c r="AU29">
        <v>1938.91</v>
      </c>
    </row>
    <row r="30" spans="1:47">
      <c r="A30" s="2" t="str">
        <f t="shared" si="10"/>
        <v>General Fund</v>
      </c>
      <c r="B30" s="2">
        <f t="shared" si="11"/>
        <v>3</v>
      </c>
      <c r="C30" s="2" t="str">
        <f t="shared" si="12"/>
        <v>Coroner's Expenses</v>
      </c>
      <c r="D30" s="2" t="str">
        <f t="shared" si="5"/>
        <v>Coroner's Expenses</v>
      </c>
      <c r="E30" s="2" t="s">
        <v>58</v>
      </c>
      <c r="F30"/>
      <c r="H30" s="2" t="str">
        <f t="shared" si="13"/>
        <v>Coroner</v>
      </c>
      <c r="I30" s="4" t="s">
        <v>137</v>
      </c>
      <c r="J30" s="4">
        <v>50</v>
      </c>
      <c r="K30" s="4">
        <v>170</v>
      </c>
      <c r="L30" s="4">
        <v>50</v>
      </c>
      <c r="M30" s="4">
        <v>150</v>
      </c>
      <c r="N30" s="4">
        <v>50</v>
      </c>
      <c r="O30" s="9">
        <v>172</v>
      </c>
      <c r="P30" s="9">
        <v>50</v>
      </c>
      <c r="Q30" s="9" t="s">
        <v>137</v>
      </c>
      <c r="R30" s="9" t="s">
        <v>137</v>
      </c>
      <c r="S30" s="9">
        <v>269</v>
      </c>
      <c r="T30" s="9" t="s">
        <v>137</v>
      </c>
      <c r="U30" s="9">
        <v>15</v>
      </c>
      <c r="V30" s="9" t="s">
        <v>137</v>
      </c>
      <c r="W30" s="9">
        <v>269</v>
      </c>
      <c r="X30" s="9">
        <v>100</v>
      </c>
      <c r="Y30" s="9">
        <v>5</v>
      </c>
      <c r="Z30" s="7">
        <v>10</v>
      </c>
      <c r="AA30" s="25">
        <v>10</v>
      </c>
      <c r="AB30">
        <v>10</v>
      </c>
      <c r="AC30" s="4" t="s">
        <v>137</v>
      </c>
      <c r="AD30" s="4">
        <v>0</v>
      </c>
      <c r="AE30" s="4">
        <v>170</v>
      </c>
      <c r="AF30" s="4">
        <v>0</v>
      </c>
      <c r="AG30" s="4">
        <v>151</v>
      </c>
      <c r="AH30" s="4">
        <v>0</v>
      </c>
      <c r="AI30" s="9">
        <v>172</v>
      </c>
      <c r="AJ30" s="9">
        <v>0</v>
      </c>
      <c r="AK30" s="9" t="s">
        <v>137</v>
      </c>
      <c r="AL30" s="9" t="s">
        <v>137</v>
      </c>
      <c r="AM30" s="9">
        <v>3269</v>
      </c>
      <c r="AN30" s="9" t="s">
        <v>137</v>
      </c>
      <c r="AO30" s="9">
        <v>0</v>
      </c>
      <c r="AP30" s="9" t="s">
        <v>137</v>
      </c>
      <c r="AQ30" s="9">
        <v>269</v>
      </c>
      <c r="AR30" s="9">
        <v>2</v>
      </c>
      <c r="AS30" s="9">
        <v>2</v>
      </c>
      <c r="AT30" s="9">
        <v>0</v>
      </c>
      <c r="AU30">
        <f>10-8</f>
        <v>2</v>
      </c>
    </row>
    <row r="31" spans="1:47">
      <c r="A31" s="2" t="str">
        <f t="shared" si="10"/>
        <v>General Fund</v>
      </c>
      <c r="B31" s="2">
        <f t="shared" si="11"/>
        <v>3</v>
      </c>
      <c r="C31" s="2" t="str">
        <f t="shared" si="12"/>
        <v>Coroner's Expenses</v>
      </c>
      <c r="D31" s="2" t="str">
        <f t="shared" si="5"/>
        <v>Coroner's Expenses</v>
      </c>
      <c r="E31" s="2" t="s">
        <v>62</v>
      </c>
      <c r="H31" s="2" t="str">
        <f t="shared" si="13"/>
        <v>Coroner</v>
      </c>
      <c r="I31" s="4">
        <v>90</v>
      </c>
      <c r="J31" s="4">
        <v>677</v>
      </c>
      <c r="K31" s="4">
        <v>1000</v>
      </c>
      <c r="L31" s="4">
        <v>1000</v>
      </c>
      <c r="M31" s="4">
        <v>1406</v>
      </c>
      <c r="N31" s="4">
        <v>1149</v>
      </c>
      <c r="O31" s="9">
        <v>1183</v>
      </c>
      <c r="P31" s="9">
        <v>1000</v>
      </c>
      <c r="Q31" s="9">
        <v>600</v>
      </c>
      <c r="R31" s="9">
        <v>845</v>
      </c>
      <c r="S31" s="9">
        <v>830</v>
      </c>
      <c r="T31" s="9">
        <v>875</v>
      </c>
      <c r="U31" s="9">
        <v>925</v>
      </c>
      <c r="V31" s="9">
        <v>4153</v>
      </c>
      <c r="W31" s="9">
        <v>4453</v>
      </c>
      <c r="X31" s="9">
        <v>5525</v>
      </c>
      <c r="Y31" s="9">
        <v>6500</v>
      </c>
      <c r="Z31" s="7">
        <v>6700</v>
      </c>
      <c r="AA31" s="25">
        <f>1888.98+5000</f>
        <v>6888.98</v>
      </c>
      <c r="AB31">
        <f>6500+1700</f>
        <v>8200</v>
      </c>
      <c r="AC31" s="4">
        <v>90</v>
      </c>
      <c r="AD31" s="4">
        <v>75</v>
      </c>
      <c r="AE31" s="4">
        <v>410</v>
      </c>
      <c r="AF31" s="4">
        <v>95</v>
      </c>
      <c r="AG31" s="4">
        <v>1406</v>
      </c>
      <c r="AH31" s="4">
        <v>1149</v>
      </c>
      <c r="AI31" s="9">
        <v>1183</v>
      </c>
      <c r="AJ31" s="9">
        <v>770</v>
      </c>
      <c r="AK31" s="9">
        <v>600</v>
      </c>
      <c r="AL31" s="9">
        <v>845</v>
      </c>
      <c r="AM31" s="9">
        <v>269</v>
      </c>
      <c r="AN31" s="9">
        <v>875</v>
      </c>
      <c r="AO31" s="9">
        <v>925</v>
      </c>
      <c r="AP31" s="9">
        <v>4153</v>
      </c>
      <c r="AQ31" s="9">
        <v>4365</v>
      </c>
      <c r="AR31" s="9">
        <v>4357</v>
      </c>
      <c r="AS31" s="9">
        <v>5304</v>
      </c>
      <c r="AT31" s="9">
        <v>4596</v>
      </c>
      <c r="AU31">
        <f>1136.14+4920.66</f>
        <v>6056.8</v>
      </c>
    </row>
    <row r="32" spans="1:47">
      <c r="A32" s="2" t="str">
        <f t="shared" si="10"/>
        <v>General Fund</v>
      </c>
      <c r="B32" s="2">
        <f t="shared" si="11"/>
        <v>3</v>
      </c>
      <c r="C32" s="2" t="str">
        <f t="shared" si="12"/>
        <v>Coroner's Expenses</v>
      </c>
      <c r="D32" s="2" t="str">
        <f t="shared" si="5"/>
        <v>Coroner's Expenses</v>
      </c>
      <c r="E32" s="2" t="s">
        <v>63</v>
      </c>
      <c r="H32" s="2" t="str">
        <f t="shared" si="13"/>
        <v>Coroner</v>
      </c>
      <c r="I32" s="9" t="s">
        <v>137</v>
      </c>
      <c r="J32" s="9" t="s">
        <v>137</v>
      </c>
      <c r="K32" s="9" t="s">
        <v>137</v>
      </c>
      <c r="L32" s="9" t="s">
        <v>137</v>
      </c>
      <c r="M32" s="9" t="s">
        <v>137</v>
      </c>
      <c r="N32" s="9" t="s">
        <v>137</v>
      </c>
      <c r="O32" s="9" t="s">
        <v>137</v>
      </c>
      <c r="P32" s="9" t="s">
        <v>137</v>
      </c>
      <c r="Q32" s="9" t="s">
        <v>137</v>
      </c>
      <c r="R32" s="9" t="s">
        <v>137</v>
      </c>
      <c r="S32" s="9" t="s">
        <v>137</v>
      </c>
      <c r="T32" s="9" t="s">
        <v>137</v>
      </c>
      <c r="U32" s="9" t="s">
        <v>137</v>
      </c>
      <c r="V32" s="9">
        <v>2014</v>
      </c>
      <c r="W32" s="9">
        <v>2000</v>
      </c>
      <c r="X32" s="9">
        <v>2000</v>
      </c>
      <c r="Y32" s="9">
        <v>2000</v>
      </c>
      <c r="Z32" s="7">
        <v>2000</v>
      </c>
      <c r="AA32" s="25">
        <v>2000</v>
      </c>
      <c r="AB32">
        <v>2000</v>
      </c>
      <c r="AC32" s="9" t="s">
        <v>137</v>
      </c>
      <c r="AD32" s="9" t="s">
        <v>137</v>
      </c>
      <c r="AE32" s="9" t="s">
        <v>137</v>
      </c>
      <c r="AF32" s="9" t="s">
        <v>137</v>
      </c>
      <c r="AG32" s="9" t="s">
        <v>137</v>
      </c>
      <c r="AH32" s="9" t="s">
        <v>137</v>
      </c>
      <c r="AI32" s="9" t="s">
        <v>137</v>
      </c>
      <c r="AJ32" s="9" t="s">
        <v>137</v>
      </c>
      <c r="AK32" s="9" t="s">
        <v>137</v>
      </c>
      <c r="AL32" s="9" t="s">
        <v>137</v>
      </c>
      <c r="AM32" s="9" t="s">
        <v>137</v>
      </c>
      <c r="AN32" s="9" t="s">
        <v>137</v>
      </c>
      <c r="AO32" s="9" t="s">
        <v>137</v>
      </c>
      <c r="AP32" s="9">
        <v>2000</v>
      </c>
      <c r="AQ32" s="9">
        <v>1800</v>
      </c>
      <c r="AR32" s="9">
        <v>700</v>
      </c>
      <c r="AS32" s="9">
        <v>1200</v>
      </c>
      <c r="AT32" s="9">
        <v>1200</v>
      </c>
      <c r="AU32">
        <v>1600</v>
      </c>
    </row>
    <row r="33" spans="1:47">
      <c r="A33" s="2" t="str">
        <f t="shared" si="10"/>
        <v>General Fund</v>
      </c>
      <c r="B33" s="2">
        <f t="shared" si="11"/>
        <v>3</v>
      </c>
      <c r="C33" s="2" t="str">
        <f t="shared" si="12"/>
        <v>Coroner's Expenses</v>
      </c>
      <c r="D33" s="2" t="str">
        <f t="shared" si="5"/>
        <v>Coroner's Expenses</v>
      </c>
      <c r="E33" s="2" t="s">
        <v>64</v>
      </c>
      <c r="H33" s="2" t="str">
        <f t="shared" si="13"/>
        <v>Coroner</v>
      </c>
      <c r="I33" s="9" t="s">
        <v>137</v>
      </c>
      <c r="J33" s="9" t="s">
        <v>137</v>
      </c>
      <c r="K33" s="9" t="s">
        <v>137</v>
      </c>
      <c r="L33" s="9" t="s">
        <v>137</v>
      </c>
      <c r="M33" s="9" t="s">
        <v>137</v>
      </c>
      <c r="N33" s="9" t="s">
        <v>137</v>
      </c>
      <c r="O33" s="9" t="s">
        <v>137</v>
      </c>
      <c r="P33" s="9" t="s">
        <v>137</v>
      </c>
      <c r="Q33" s="9" t="s">
        <v>137</v>
      </c>
      <c r="R33" s="9" t="s">
        <v>137</v>
      </c>
      <c r="S33" s="9" t="s">
        <v>137</v>
      </c>
      <c r="T33" s="9" t="s">
        <v>137</v>
      </c>
      <c r="U33" s="9" t="s">
        <v>137</v>
      </c>
      <c r="V33" s="9">
        <v>2200</v>
      </c>
      <c r="W33" s="9">
        <v>2400</v>
      </c>
      <c r="X33" s="9">
        <v>1200</v>
      </c>
      <c r="Y33" s="9">
        <v>1300</v>
      </c>
      <c r="Z33" s="7">
        <v>1200</v>
      </c>
      <c r="AA33" s="25">
        <v>1300</v>
      </c>
      <c r="AB33">
        <v>1200</v>
      </c>
      <c r="AC33" s="9" t="s">
        <v>137</v>
      </c>
      <c r="AD33" s="9" t="s">
        <v>137</v>
      </c>
      <c r="AE33" s="9" t="s">
        <v>137</v>
      </c>
      <c r="AF33" s="9" t="s">
        <v>137</v>
      </c>
      <c r="AG33" s="9" t="s">
        <v>137</v>
      </c>
      <c r="AH33" s="9" t="s">
        <v>137</v>
      </c>
      <c r="AI33" s="9" t="s">
        <v>137</v>
      </c>
      <c r="AJ33" s="9" t="s">
        <v>137</v>
      </c>
      <c r="AK33" s="9" t="s">
        <v>137</v>
      </c>
      <c r="AL33" s="9" t="s">
        <v>137</v>
      </c>
      <c r="AM33" s="9" t="s">
        <v>137</v>
      </c>
      <c r="AN33" s="9" t="s">
        <v>137</v>
      </c>
      <c r="AO33" s="9" t="s">
        <v>137</v>
      </c>
      <c r="AP33" s="9">
        <v>2200</v>
      </c>
      <c r="AQ33" s="9">
        <v>2400</v>
      </c>
      <c r="AR33" s="9">
        <v>1100</v>
      </c>
      <c r="AS33" s="9">
        <v>1300</v>
      </c>
      <c r="AT33" s="9">
        <v>1100</v>
      </c>
      <c r="AU33">
        <v>1300</v>
      </c>
    </row>
    <row r="34" spans="1:47">
      <c r="A34" s="2" t="str">
        <f t="shared" si="10"/>
        <v>General Fund</v>
      </c>
      <c r="B34" s="2">
        <f t="shared" si="11"/>
        <v>3</v>
      </c>
      <c r="C34" s="2" t="str">
        <f t="shared" si="12"/>
        <v>Coroner's Expenses</v>
      </c>
      <c r="D34" s="2" t="str">
        <f t="shared" si="5"/>
        <v>Coroner's Expenses</v>
      </c>
      <c r="E34" s="2" t="s">
        <v>65</v>
      </c>
      <c r="H34" s="2" t="str">
        <f t="shared" si="13"/>
        <v>Coroner</v>
      </c>
      <c r="I34" s="6">
        <v>630</v>
      </c>
      <c r="J34" s="6">
        <v>1200</v>
      </c>
      <c r="K34" s="6">
        <v>1200</v>
      </c>
      <c r="L34" s="6">
        <v>843</v>
      </c>
      <c r="M34" s="6">
        <v>581</v>
      </c>
      <c r="N34" s="6">
        <v>1107</v>
      </c>
      <c r="O34" s="7">
        <v>730</v>
      </c>
      <c r="P34" s="10">
        <v>1500</v>
      </c>
      <c r="Q34" s="10">
        <v>1199</v>
      </c>
      <c r="R34" s="10">
        <v>990</v>
      </c>
      <c r="S34" s="10">
        <v>807</v>
      </c>
      <c r="T34" s="10">
        <v>830</v>
      </c>
      <c r="U34" s="10">
        <v>665</v>
      </c>
      <c r="V34" s="10">
        <v>158</v>
      </c>
      <c r="W34" s="10">
        <v>281</v>
      </c>
      <c r="X34" s="10">
        <v>150</v>
      </c>
      <c r="Y34" s="10">
        <v>418</v>
      </c>
      <c r="Z34" s="7">
        <v>500</v>
      </c>
      <c r="AA34" s="25">
        <v>500</v>
      </c>
      <c r="AB34">
        <v>500</v>
      </c>
      <c r="AC34" s="6">
        <v>630</v>
      </c>
      <c r="AD34" s="6">
        <v>417</v>
      </c>
      <c r="AE34" s="6">
        <v>602</v>
      </c>
      <c r="AF34" s="6">
        <v>790</v>
      </c>
      <c r="AG34" s="6">
        <v>581</v>
      </c>
      <c r="AH34" s="6">
        <v>577</v>
      </c>
      <c r="AI34" s="7">
        <v>630</v>
      </c>
      <c r="AJ34" s="10">
        <v>360</v>
      </c>
      <c r="AK34" s="10">
        <v>1199</v>
      </c>
      <c r="AL34" s="10">
        <v>900</v>
      </c>
      <c r="AM34" s="10">
        <v>807</v>
      </c>
      <c r="AN34" s="10">
        <v>830</v>
      </c>
      <c r="AO34" s="10">
        <v>665</v>
      </c>
      <c r="AP34" s="10">
        <v>158</v>
      </c>
      <c r="AQ34" s="10">
        <v>281</v>
      </c>
      <c r="AR34" s="10">
        <v>138</v>
      </c>
      <c r="AS34" s="10">
        <v>135</v>
      </c>
      <c r="AT34" s="10">
        <v>0</v>
      </c>
      <c r="AU34">
        <f>500-375.22</f>
        <v>124.77999999999997</v>
      </c>
    </row>
    <row r="35" spans="1:47">
      <c r="A35" s="2" t="s">
        <v>44</v>
      </c>
      <c r="B35" s="2">
        <f>B26+1</f>
        <v>4</v>
      </c>
      <c r="C35" s="2" t="s">
        <v>156</v>
      </c>
      <c r="D35" s="2" t="str">
        <f t="shared" si="5"/>
        <v>Burial of Soldiers</v>
      </c>
      <c r="E35" s="2" t="s">
        <v>59</v>
      </c>
      <c r="H35" s="2" t="s">
        <v>414</v>
      </c>
      <c r="I35" s="4" t="s">
        <v>137</v>
      </c>
      <c r="J35" s="4">
        <v>1000</v>
      </c>
      <c r="K35" s="4">
        <v>1000</v>
      </c>
      <c r="L35" s="4">
        <v>1000</v>
      </c>
      <c r="M35" s="4">
        <v>1000</v>
      </c>
      <c r="N35" s="4">
        <v>1000</v>
      </c>
      <c r="O35" s="12">
        <v>1000</v>
      </c>
      <c r="P35" s="13">
        <v>1000</v>
      </c>
      <c r="Q35" s="13">
        <v>955</v>
      </c>
      <c r="R35" s="13">
        <v>100</v>
      </c>
      <c r="S35" s="13">
        <v>1827</v>
      </c>
      <c r="T35" s="13">
        <v>100</v>
      </c>
      <c r="U35" s="13">
        <v>100</v>
      </c>
      <c r="V35" s="13" t="s">
        <v>137</v>
      </c>
      <c r="W35" s="13" t="s">
        <v>137</v>
      </c>
      <c r="X35" s="13" t="s">
        <v>137</v>
      </c>
      <c r="Y35" s="13" t="s">
        <v>137</v>
      </c>
      <c r="Z35" s="12" t="s">
        <v>137</v>
      </c>
      <c r="AA35" s="25">
        <v>0</v>
      </c>
      <c r="AB35">
        <v>0</v>
      </c>
      <c r="AC35" s="4" t="s">
        <v>137</v>
      </c>
      <c r="AD35" s="4">
        <v>0</v>
      </c>
      <c r="AE35" s="4">
        <v>0</v>
      </c>
      <c r="AF35" s="4">
        <v>0</v>
      </c>
      <c r="AG35" s="4">
        <v>0</v>
      </c>
      <c r="AH35" s="4">
        <v>0</v>
      </c>
      <c r="AI35" s="12">
        <v>0</v>
      </c>
      <c r="AJ35" s="13">
        <v>0</v>
      </c>
      <c r="AK35" s="13">
        <v>0</v>
      </c>
      <c r="AL35" s="13">
        <v>0</v>
      </c>
      <c r="AM35" s="13">
        <v>1827</v>
      </c>
      <c r="AN35" s="13">
        <v>0</v>
      </c>
      <c r="AO35" s="13">
        <v>0</v>
      </c>
      <c r="AP35" s="13" t="s">
        <v>137</v>
      </c>
      <c r="AQ35" s="13" t="s">
        <v>137</v>
      </c>
      <c r="AR35" s="13" t="s">
        <v>137</v>
      </c>
      <c r="AS35" s="13" t="s">
        <v>137</v>
      </c>
      <c r="AT35" s="13" t="s">
        <v>137</v>
      </c>
      <c r="AU35">
        <v>0</v>
      </c>
    </row>
    <row r="36" spans="1:47">
      <c r="A36" s="2" t="s">
        <v>44</v>
      </c>
      <c r="B36" s="2">
        <f>B35+1</f>
        <v>5</v>
      </c>
      <c r="C36" s="2" t="s">
        <v>66</v>
      </c>
      <c r="D36" s="2" t="str">
        <f t="shared" si="5"/>
        <v>County Board</v>
      </c>
      <c r="E36" s="2" t="s">
        <v>114</v>
      </c>
      <c r="F36"/>
      <c r="G36" s="3"/>
      <c r="H36" s="2" t="s">
        <v>414</v>
      </c>
      <c r="I36" s="4">
        <v>58974</v>
      </c>
      <c r="J36" s="4">
        <v>60048</v>
      </c>
      <c r="K36" s="4">
        <v>71008</v>
      </c>
      <c r="L36" s="4">
        <v>72531</v>
      </c>
      <c r="M36" s="4">
        <v>73880</v>
      </c>
      <c r="N36" s="4">
        <v>63201</v>
      </c>
      <c r="O36" s="9">
        <v>75406</v>
      </c>
      <c r="P36" s="9">
        <v>77408</v>
      </c>
      <c r="Q36" s="9">
        <v>110538</v>
      </c>
      <c r="R36" s="9">
        <v>134718</v>
      </c>
      <c r="S36" s="9">
        <v>133199</v>
      </c>
      <c r="T36" s="9">
        <v>129454</v>
      </c>
      <c r="U36" s="9">
        <v>129501</v>
      </c>
      <c r="V36" s="9">
        <v>131849</v>
      </c>
      <c r="W36" s="9">
        <v>83200</v>
      </c>
      <c r="X36" s="9">
        <v>86300</v>
      </c>
      <c r="Y36" s="9">
        <v>86450</v>
      </c>
      <c r="Z36" s="7">
        <v>83802</v>
      </c>
      <c r="AA36" s="25">
        <f>6960+57988.89</f>
        <v>64948.89</v>
      </c>
      <c r="AB36">
        <f>6840+51300</f>
        <v>58140</v>
      </c>
      <c r="AC36" s="4">
        <v>57755</v>
      </c>
      <c r="AD36" s="4">
        <v>57380</v>
      </c>
      <c r="AE36" s="4">
        <v>65155</v>
      </c>
      <c r="AF36" s="4">
        <v>70823</v>
      </c>
      <c r="AG36" s="4">
        <v>73813</v>
      </c>
      <c r="AH36" s="4">
        <v>60933</v>
      </c>
      <c r="AI36" s="9">
        <v>73038</v>
      </c>
      <c r="AJ36" s="9">
        <v>77408</v>
      </c>
      <c r="AK36" s="9">
        <v>110538</v>
      </c>
      <c r="AL36" s="9">
        <v>128488</v>
      </c>
      <c r="AM36" s="9">
        <v>133200</v>
      </c>
      <c r="AN36" s="9">
        <v>129452</v>
      </c>
      <c r="AO36" s="9">
        <v>129501</v>
      </c>
      <c r="AP36" s="9">
        <v>131849</v>
      </c>
      <c r="AQ36" s="9">
        <v>82700</v>
      </c>
      <c r="AR36" s="9">
        <v>86270</v>
      </c>
      <c r="AS36" s="9">
        <v>86450</v>
      </c>
      <c r="AT36" s="9">
        <v>80950</v>
      </c>
      <c r="AU36">
        <f>6960+57988.89-3126.39</f>
        <v>61822.5</v>
      </c>
    </row>
    <row r="37" spans="1:47">
      <c r="A37" s="2" t="str">
        <f>A36</f>
        <v>General Fund</v>
      </c>
      <c r="B37" s="2">
        <f>B36</f>
        <v>5</v>
      </c>
      <c r="C37" s="2" t="str">
        <f>C36</f>
        <v>County Board</v>
      </c>
      <c r="D37" s="2" t="str">
        <f t="shared" si="5"/>
        <v>County Board</v>
      </c>
      <c r="E37" s="2" t="s">
        <v>48</v>
      </c>
      <c r="F37"/>
      <c r="G37" s="3"/>
      <c r="H37" s="2" t="str">
        <f>H36</f>
        <v>County Board Office</v>
      </c>
      <c r="I37" s="4">
        <v>1150</v>
      </c>
      <c r="J37" s="4">
        <v>750</v>
      </c>
      <c r="K37" s="4">
        <v>1282</v>
      </c>
      <c r="L37" s="4">
        <v>856</v>
      </c>
      <c r="M37" s="4">
        <v>1052</v>
      </c>
      <c r="N37" s="4">
        <v>2100</v>
      </c>
      <c r="O37" s="9">
        <v>2450</v>
      </c>
      <c r="P37" s="9">
        <v>3676</v>
      </c>
      <c r="Q37" s="9">
        <v>2350</v>
      </c>
      <c r="R37" s="9">
        <v>1707</v>
      </c>
      <c r="S37" s="9">
        <v>1182</v>
      </c>
      <c r="T37" s="9">
        <v>1460</v>
      </c>
      <c r="U37" s="9">
        <v>1852</v>
      </c>
      <c r="V37" s="9">
        <v>526</v>
      </c>
      <c r="W37" s="9" t="s">
        <v>137</v>
      </c>
      <c r="X37" s="9" t="s">
        <v>137</v>
      </c>
      <c r="Y37" s="9" t="s">
        <v>137</v>
      </c>
      <c r="Z37" s="7" t="s">
        <v>137</v>
      </c>
      <c r="AA37" s="25">
        <v>0</v>
      </c>
      <c r="AB37">
        <v>0</v>
      </c>
      <c r="AC37" s="4">
        <v>1045</v>
      </c>
      <c r="AD37" s="4">
        <v>605</v>
      </c>
      <c r="AE37" s="4">
        <v>1124</v>
      </c>
      <c r="AF37" s="4">
        <v>620</v>
      </c>
      <c r="AG37" s="4">
        <v>1052</v>
      </c>
      <c r="AH37" s="4">
        <v>1682</v>
      </c>
      <c r="AI37" s="9">
        <v>2302</v>
      </c>
      <c r="AJ37" s="9">
        <v>3665</v>
      </c>
      <c r="AK37" s="9">
        <v>1595</v>
      </c>
      <c r="AL37" s="9">
        <v>1689</v>
      </c>
      <c r="AM37" s="9">
        <v>1160</v>
      </c>
      <c r="AN37" s="9">
        <v>1460</v>
      </c>
      <c r="AO37" s="9">
        <v>1733</v>
      </c>
      <c r="AP37" s="9">
        <v>526</v>
      </c>
      <c r="AQ37" s="9" t="s">
        <v>137</v>
      </c>
      <c r="AR37" s="9" t="s">
        <v>137</v>
      </c>
      <c r="AS37" s="9" t="s">
        <v>137</v>
      </c>
      <c r="AT37" s="9" t="s">
        <v>137</v>
      </c>
      <c r="AU37">
        <v>0</v>
      </c>
    </row>
    <row r="38" spans="1:47">
      <c r="A38" s="2" t="str">
        <f t="shared" ref="A38:A45" si="14">A37</f>
        <v>General Fund</v>
      </c>
      <c r="B38" s="2">
        <f t="shared" ref="B38:B45" si="15">B37</f>
        <v>5</v>
      </c>
      <c r="C38" s="2" t="str">
        <f t="shared" ref="C38:C45" si="16">C37</f>
        <v>County Board</v>
      </c>
      <c r="D38" s="2" t="str">
        <f t="shared" si="5"/>
        <v>County Board</v>
      </c>
      <c r="E38" s="2" t="s">
        <v>49</v>
      </c>
      <c r="F38"/>
      <c r="G38" s="3"/>
      <c r="H38" s="2" t="str">
        <f t="shared" ref="H38:H45" si="17">H37</f>
        <v>County Board Office</v>
      </c>
      <c r="I38" s="4">
        <v>400</v>
      </c>
      <c r="J38" s="4">
        <v>704</v>
      </c>
      <c r="K38" s="4">
        <v>800</v>
      </c>
      <c r="L38" s="4">
        <v>904</v>
      </c>
      <c r="M38" s="4">
        <v>435</v>
      </c>
      <c r="N38" s="4">
        <v>1200</v>
      </c>
      <c r="O38" s="9">
        <v>750</v>
      </c>
      <c r="P38" s="9">
        <v>776</v>
      </c>
      <c r="Q38" s="9">
        <v>1000</v>
      </c>
      <c r="R38" s="9">
        <v>1293</v>
      </c>
      <c r="S38" s="9">
        <v>660</v>
      </c>
      <c r="T38" s="9">
        <v>922</v>
      </c>
      <c r="U38" s="9">
        <v>1300</v>
      </c>
      <c r="V38" s="9">
        <v>830</v>
      </c>
      <c r="W38" s="9" t="s">
        <v>137</v>
      </c>
      <c r="X38" s="9" t="s">
        <v>137</v>
      </c>
      <c r="Y38" s="9" t="s">
        <v>137</v>
      </c>
      <c r="Z38" s="7" t="s">
        <v>137</v>
      </c>
      <c r="AA38" s="25">
        <v>0</v>
      </c>
      <c r="AB38">
        <v>0</v>
      </c>
      <c r="AC38" s="4">
        <v>372</v>
      </c>
      <c r="AD38" s="4">
        <v>704</v>
      </c>
      <c r="AE38" s="4">
        <v>800</v>
      </c>
      <c r="AF38" s="4">
        <v>533</v>
      </c>
      <c r="AG38" s="4">
        <v>435</v>
      </c>
      <c r="AH38" s="4">
        <v>792</v>
      </c>
      <c r="AI38" s="9">
        <v>750</v>
      </c>
      <c r="AJ38" s="9">
        <v>776</v>
      </c>
      <c r="AK38" s="9">
        <v>845</v>
      </c>
      <c r="AL38" s="9">
        <v>1293</v>
      </c>
      <c r="AM38" s="9">
        <v>660</v>
      </c>
      <c r="AN38" s="9">
        <v>922</v>
      </c>
      <c r="AO38" s="9">
        <v>1195</v>
      </c>
      <c r="AP38" s="9">
        <v>741</v>
      </c>
      <c r="AQ38" s="9" t="s">
        <v>137</v>
      </c>
      <c r="AR38" s="9" t="s">
        <v>137</v>
      </c>
      <c r="AS38" s="9" t="s">
        <v>137</v>
      </c>
      <c r="AT38" s="9" t="s">
        <v>137</v>
      </c>
      <c r="AU38">
        <v>0</v>
      </c>
    </row>
    <row r="39" spans="1:47">
      <c r="A39" s="2" t="str">
        <f>A38</f>
        <v>General Fund</v>
      </c>
      <c r="B39" s="2">
        <f>B38</f>
        <v>5</v>
      </c>
      <c r="C39" s="2" t="str">
        <f>C38</f>
        <v>County Board</v>
      </c>
      <c r="D39" s="2" t="str">
        <f t="shared" si="5"/>
        <v>County Board</v>
      </c>
      <c r="E39" s="2" t="s">
        <v>67</v>
      </c>
      <c r="F39"/>
      <c r="H39" s="2" t="str">
        <f>H38</f>
        <v>County Board Office</v>
      </c>
      <c r="I39" s="9" t="s">
        <v>137</v>
      </c>
      <c r="J39" s="9" t="s">
        <v>137</v>
      </c>
      <c r="K39" s="9" t="s">
        <v>137</v>
      </c>
      <c r="L39" s="9" t="s">
        <v>137</v>
      </c>
      <c r="M39" s="9" t="s">
        <v>137</v>
      </c>
      <c r="N39" s="9" t="s">
        <v>137</v>
      </c>
      <c r="O39" s="9" t="s">
        <v>137</v>
      </c>
      <c r="P39" s="9" t="s">
        <v>137</v>
      </c>
      <c r="Q39" s="9" t="s">
        <v>137</v>
      </c>
      <c r="R39" s="9" t="s">
        <v>137</v>
      </c>
      <c r="S39" s="9" t="s">
        <v>137</v>
      </c>
      <c r="T39" s="9" t="s">
        <v>137</v>
      </c>
      <c r="U39" s="9" t="s">
        <v>137</v>
      </c>
      <c r="V39" s="9" t="s">
        <v>137</v>
      </c>
      <c r="W39" s="9">
        <v>35300</v>
      </c>
      <c r="X39" s="9">
        <v>26275</v>
      </c>
      <c r="Y39" s="9">
        <v>27935</v>
      </c>
      <c r="Z39" s="7">
        <v>28735</v>
      </c>
      <c r="AA39" s="25">
        <f>22706.11</f>
        <v>22706.11</v>
      </c>
      <c r="AB39">
        <v>22060</v>
      </c>
      <c r="AC39" s="9" t="s">
        <v>182</v>
      </c>
      <c r="AD39" s="9" t="s">
        <v>182</v>
      </c>
      <c r="AE39" s="9" t="s">
        <v>137</v>
      </c>
      <c r="AF39" s="9" t="s">
        <v>182</v>
      </c>
      <c r="AG39" s="9" t="s">
        <v>182</v>
      </c>
      <c r="AH39" s="9" t="s">
        <v>182</v>
      </c>
      <c r="AI39" s="9" t="s">
        <v>137</v>
      </c>
      <c r="AJ39" s="9" t="s">
        <v>137</v>
      </c>
      <c r="AK39" s="9" t="s">
        <v>137</v>
      </c>
      <c r="AL39" s="9" t="s">
        <v>137</v>
      </c>
      <c r="AM39" s="9" t="s">
        <v>137</v>
      </c>
      <c r="AN39" s="9" t="s">
        <v>137</v>
      </c>
      <c r="AO39" s="9" t="s">
        <v>137</v>
      </c>
      <c r="AP39" s="9" t="s">
        <v>137</v>
      </c>
      <c r="AQ39" s="9">
        <v>28456</v>
      </c>
      <c r="AR39" s="9">
        <v>25546</v>
      </c>
      <c r="AS39" s="9">
        <v>27270</v>
      </c>
      <c r="AT39" s="9">
        <v>28735</v>
      </c>
      <c r="AU39">
        <f>22706.11</f>
        <v>22706.11</v>
      </c>
    </row>
    <row r="40" spans="1:47">
      <c r="A40" s="2" t="str">
        <f t="shared" si="14"/>
        <v>General Fund</v>
      </c>
      <c r="B40" s="2">
        <f t="shared" si="15"/>
        <v>5</v>
      </c>
      <c r="C40" s="2" t="str">
        <f t="shared" si="16"/>
        <v>County Board</v>
      </c>
      <c r="D40" s="2" t="str">
        <f t="shared" si="5"/>
        <v>County Board</v>
      </c>
      <c r="E40" s="2" t="s">
        <v>50</v>
      </c>
      <c r="F40"/>
      <c r="H40" s="2" t="str">
        <f t="shared" si="17"/>
        <v>County Board Office</v>
      </c>
      <c r="I40" s="4">
        <v>10450</v>
      </c>
      <c r="J40" s="4">
        <v>10196</v>
      </c>
      <c r="K40" s="4">
        <v>9950</v>
      </c>
      <c r="L40" s="4">
        <v>10090</v>
      </c>
      <c r="M40" s="4">
        <v>13310</v>
      </c>
      <c r="N40" s="4">
        <v>11942</v>
      </c>
      <c r="O40" s="7">
        <v>11642</v>
      </c>
      <c r="P40" s="7">
        <v>10653</v>
      </c>
      <c r="Q40" s="7">
        <v>10942</v>
      </c>
      <c r="R40" s="7">
        <v>10742</v>
      </c>
      <c r="S40" s="7">
        <v>10800</v>
      </c>
      <c r="T40" s="7">
        <v>10224</v>
      </c>
      <c r="U40" s="7">
        <v>10797</v>
      </c>
      <c r="V40" s="7">
        <v>11703</v>
      </c>
      <c r="W40" s="7" t="s">
        <v>137</v>
      </c>
      <c r="X40" s="7" t="s">
        <v>137</v>
      </c>
      <c r="Y40" s="7" t="s">
        <v>137</v>
      </c>
      <c r="Z40" s="7">
        <v>39</v>
      </c>
      <c r="AA40" s="25">
        <v>0</v>
      </c>
      <c r="AB40">
        <v>0</v>
      </c>
      <c r="AC40" s="4">
        <v>10255</v>
      </c>
      <c r="AD40" s="4">
        <v>9044</v>
      </c>
      <c r="AE40" s="4">
        <v>7543</v>
      </c>
      <c r="AF40" s="4">
        <v>7334</v>
      </c>
      <c r="AG40" s="4">
        <v>12128</v>
      </c>
      <c r="AH40" s="4">
        <v>9163</v>
      </c>
      <c r="AI40" s="7">
        <v>8275</v>
      </c>
      <c r="AJ40" s="7">
        <v>10653</v>
      </c>
      <c r="AK40" s="7">
        <v>10514</v>
      </c>
      <c r="AL40" s="7">
        <v>9543</v>
      </c>
      <c r="AM40" s="7">
        <v>10801</v>
      </c>
      <c r="AN40" s="7">
        <v>10224</v>
      </c>
      <c r="AO40" s="7">
        <v>10797</v>
      </c>
      <c r="AP40" s="7">
        <v>11703</v>
      </c>
      <c r="AQ40" s="7" t="s">
        <v>137</v>
      </c>
      <c r="AR40" s="7" t="s">
        <v>137</v>
      </c>
      <c r="AS40" s="7" t="s">
        <v>137</v>
      </c>
      <c r="AT40" s="7">
        <v>39</v>
      </c>
      <c r="AU40">
        <v>0</v>
      </c>
    </row>
    <row r="41" spans="1:47">
      <c r="A41" s="2" t="str">
        <f t="shared" si="14"/>
        <v>General Fund</v>
      </c>
      <c r="B41" s="2">
        <f t="shared" si="15"/>
        <v>5</v>
      </c>
      <c r="C41" s="2" t="str">
        <f t="shared" si="16"/>
        <v>County Board</v>
      </c>
      <c r="D41" s="2" t="str">
        <f t="shared" si="5"/>
        <v>County Board</v>
      </c>
      <c r="E41" s="2" t="s">
        <v>72</v>
      </c>
      <c r="F41"/>
      <c r="H41" s="2" t="str">
        <f t="shared" si="17"/>
        <v>County Board Office</v>
      </c>
      <c r="I41" s="4">
        <v>260</v>
      </c>
      <c r="J41" s="4">
        <v>460</v>
      </c>
      <c r="K41" s="4">
        <v>278</v>
      </c>
      <c r="L41" s="4">
        <v>1720</v>
      </c>
      <c r="M41" s="4">
        <v>1111</v>
      </c>
      <c r="N41" s="4">
        <v>365</v>
      </c>
      <c r="O41" s="7">
        <v>765</v>
      </c>
      <c r="P41" s="7">
        <v>1054</v>
      </c>
      <c r="Q41" s="7">
        <v>900</v>
      </c>
      <c r="R41" s="7">
        <v>1100</v>
      </c>
      <c r="S41" s="7">
        <v>876</v>
      </c>
      <c r="T41" s="7">
        <v>1032</v>
      </c>
      <c r="U41" s="7">
        <v>1039</v>
      </c>
      <c r="V41" s="7">
        <v>503</v>
      </c>
      <c r="W41" s="7" t="s">
        <v>137</v>
      </c>
      <c r="X41" s="7" t="s">
        <v>137</v>
      </c>
      <c r="Y41" s="7" t="s">
        <v>137</v>
      </c>
      <c r="Z41" s="7" t="s">
        <v>137</v>
      </c>
      <c r="AA41" s="25">
        <v>0</v>
      </c>
      <c r="AB41">
        <v>0</v>
      </c>
      <c r="AC41" s="4">
        <v>258</v>
      </c>
      <c r="AD41" s="4">
        <v>435</v>
      </c>
      <c r="AE41" s="4">
        <v>277</v>
      </c>
      <c r="AF41" s="4">
        <v>1720</v>
      </c>
      <c r="AG41" s="4">
        <v>1111</v>
      </c>
      <c r="AH41" s="4">
        <v>299</v>
      </c>
      <c r="AI41" s="7">
        <v>574</v>
      </c>
      <c r="AJ41" s="7">
        <v>1054</v>
      </c>
      <c r="AK41" s="7">
        <v>695</v>
      </c>
      <c r="AL41" s="7">
        <v>1033</v>
      </c>
      <c r="AM41" s="7">
        <v>804</v>
      </c>
      <c r="AN41" s="7">
        <v>1032</v>
      </c>
      <c r="AO41" s="7">
        <v>938</v>
      </c>
      <c r="AP41" s="7">
        <v>503</v>
      </c>
      <c r="AQ41" s="7" t="s">
        <v>137</v>
      </c>
      <c r="AR41" s="7" t="s">
        <v>137</v>
      </c>
      <c r="AS41" s="7" t="s">
        <v>137</v>
      </c>
      <c r="AT41" s="7" t="s">
        <v>137</v>
      </c>
      <c r="AU41">
        <v>0</v>
      </c>
    </row>
    <row r="42" spans="1:47">
      <c r="A42" s="2" t="str">
        <f t="shared" si="14"/>
        <v>General Fund</v>
      </c>
      <c r="B42" s="2">
        <f t="shared" si="15"/>
        <v>5</v>
      </c>
      <c r="C42" s="2" t="str">
        <f t="shared" si="16"/>
        <v>County Board</v>
      </c>
      <c r="D42" s="2" t="str">
        <f t="shared" si="5"/>
        <v>County Board</v>
      </c>
      <c r="E42" s="2" t="s">
        <v>157</v>
      </c>
      <c r="H42" s="2" t="str">
        <f t="shared" si="17"/>
        <v>County Board Office</v>
      </c>
      <c r="I42" s="9" t="s">
        <v>137</v>
      </c>
      <c r="J42" s="9" t="s">
        <v>137</v>
      </c>
      <c r="K42" s="9" t="s">
        <v>137</v>
      </c>
      <c r="L42" s="9" t="s">
        <v>137</v>
      </c>
      <c r="M42" s="9" t="s">
        <v>137</v>
      </c>
      <c r="N42" s="9" t="s">
        <v>137</v>
      </c>
      <c r="O42" s="7" t="s">
        <v>137</v>
      </c>
      <c r="P42" s="7" t="s">
        <v>137</v>
      </c>
      <c r="Q42" s="7">
        <v>1500</v>
      </c>
      <c r="R42" s="7">
        <v>1500</v>
      </c>
      <c r="S42" s="7">
        <v>185</v>
      </c>
      <c r="T42" s="7">
        <v>27</v>
      </c>
      <c r="U42" s="7">
        <v>11</v>
      </c>
      <c r="V42" s="7" t="s">
        <v>137</v>
      </c>
      <c r="W42" s="7" t="s">
        <v>137</v>
      </c>
      <c r="X42" s="7" t="s">
        <v>137</v>
      </c>
      <c r="Y42" s="7" t="s">
        <v>137</v>
      </c>
      <c r="Z42" s="7" t="s">
        <v>137</v>
      </c>
      <c r="AA42" s="25">
        <v>0</v>
      </c>
      <c r="AB42">
        <v>0</v>
      </c>
      <c r="AC42" s="9" t="s">
        <v>137</v>
      </c>
      <c r="AD42" s="9" t="s">
        <v>137</v>
      </c>
      <c r="AE42" s="9" t="s">
        <v>137</v>
      </c>
      <c r="AF42" s="9" t="s">
        <v>137</v>
      </c>
      <c r="AG42" s="9" t="s">
        <v>137</v>
      </c>
      <c r="AH42" s="9" t="s">
        <v>137</v>
      </c>
      <c r="AI42" s="7" t="s">
        <v>137</v>
      </c>
      <c r="AJ42" s="7" t="s">
        <v>137</v>
      </c>
      <c r="AK42" s="7">
        <v>1003</v>
      </c>
      <c r="AL42" s="7">
        <v>312</v>
      </c>
      <c r="AM42" s="7">
        <v>150</v>
      </c>
      <c r="AN42" s="7">
        <v>27</v>
      </c>
      <c r="AO42" s="7">
        <v>11</v>
      </c>
      <c r="AP42" s="7" t="s">
        <v>137</v>
      </c>
      <c r="AQ42" s="7" t="s">
        <v>137</v>
      </c>
      <c r="AR42" s="7" t="s">
        <v>137</v>
      </c>
      <c r="AS42" s="7" t="s">
        <v>137</v>
      </c>
      <c r="AT42" s="7" t="s">
        <v>137</v>
      </c>
      <c r="AU42">
        <v>0</v>
      </c>
    </row>
    <row r="43" spans="1:47">
      <c r="A43" s="2" t="str">
        <f t="shared" si="14"/>
        <v>General Fund</v>
      </c>
      <c r="B43" s="2">
        <f t="shared" si="15"/>
        <v>5</v>
      </c>
      <c r="C43" s="2" t="str">
        <f t="shared" si="16"/>
        <v>County Board</v>
      </c>
      <c r="D43" s="2" t="str">
        <f t="shared" si="5"/>
        <v>County Board</v>
      </c>
      <c r="E43" s="2" t="s">
        <v>85</v>
      </c>
      <c r="H43" s="2" t="str">
        <f t="shared" si="17"/>
        <v>County Board Office</v>
      </c>
      <c r="I43" s="9" t="s">
        <v>137</v>
      </c>
      <c r="J43" s="9" t="s">
        <v>137</v>
      </c>
      <c r="K43" s="9" t="s">
        <v>137</v>
      </c>
      <c r="L43" s="9" t="s">
        <v>137</v>
      </c>
      <c r="M43" s="9" t="s">
        <v>137</v>
      </c>
      <c r="N43" s="9" t="s">
        <v>137</v>
      </c>
      <c r="O43" s="7" t="s">
        <v>137</v>
      </c>
      <c r="P43" s="7" t="s">
        <v>137</v>
      </c>
      <c r="Q43" s="7">
        <v>3878</v>
      </c>
      <c r="R43" s="7">
        <v>2500</v>
      </c>
      <c r="S43" s="7">
        <v>552</v>
      </c>
      <c r="T43" s="7">
        <v>323</v>
      </c>
      <c r="U43" s="7">
        <v>1200</v>
      </c>
      <c r="V43" s="7">
        <v>2071</v>
      </c>
      <c r="W43" s="7" t="s">
        <v>137</v>
      </c>
      <c r="X43" s="7" t="s">
        <v>137</v>
      </c>
      <c r="Y43" s="7" t="s">
        <v>137</v>
      </c>
      <c r="Z43" s="7" t="s">
        <v>137</v>
      </c>
      <c r="AA43" s="25">
        <v>0</v>
      </c>
      <c r="AB43">
        <v>0</v>
      </c>
      <c r="AC43" s="9" t="s">
        <v>137</v>
      </c>
      <c r="AD43" s="9" t="s">
        <v>137</v>
      </c>
      <c r="AE43" s="9" t="s">
        <v>137</v>
      </c>
      <c r="AF43" s="9" t="s">
        <v>137</v>
      </c>
      <c r="AG43" s="9" t="s">
        <v>137</v>
      </c>
      <c r="AH43" s="9" t="s">
        <v>137</v>
      </c>
      <c r="AI43" s="7" t="s">
        <v>137</v>
      </c>
      <c r="AJ43" s="7" t="s">
        <v>137</v>
      </c>
      <c r="AK43" s="7">
        <v>2972</v>
      </c>
      <c r="AL43" s="7">
        <v>2047</v>
      </c>
      <c r="AM43" s="7">
        <v>532</v>
      </c>
      <c r="AN43" s="7">
        <v>323</v>
      </c>
      <c r="AO43" s="7">
        <v>1076</v>
      </c>
      <c r="AP43" s="7">
        <v>2071</v>
      </c>
      <c r="AQ43" s="7" t="s">
        <v>137</v>
      </c>
      <c r="AR43" s="7" t="s">
        <v>137</v>
      </c>
      <c r="AS43" s="7" t="s">
        <v>137</v>
      </c>
      <c r="AT43" s="7" t="s">
        <v>137</v>
      </c>
      <c r="AU43">
        <v>0</v>
      </c>
    </row>
    <row r="44" spans="1:47">
      <c r="A44" s="2" t="str">
        <f t="shared" si="14"/>
        <v>General Fund</v>
      </c>
      <c r="B44" s="2">
        <f t="shared" si="15"/>
        <v>5</v>
      </c>
      <c r="C44" s="2" t="str">
        <f t="shared" si="16"/>
        <v>County Board</v>
      </c>
      <c r="D44" s="2" t="str">
        <f t="shared" si="5"/>
        <v>County Board</v>
      </c>
      <c r="E44" s="2" t="s">
        <v>59</v>
      </c>
      <c r="H44" s="2" t="str">
        <f t="shared" si="17"/>
        <v>County Board Office</v>
      </c>
      <c r="I44" s="9" t="s">
        <v>137</v>
      </c>
      <c r="J44" s="9" t="s">
        <v>137</v>
      </c>
      <c r="K44" s="9" t="s">
        <v>137</v>
      </c>
      <c r="L44" s="9" t="s">
        <v>137</v>
      </c>
      <c r="M44" s="9" t="s">
        <v>137</v>
      </c>
      <c r="N44" s="9" t="s">
        <v>137</v>
      </c>
      <c r="O44" s="7" t="s">
        <v>137</v>
      </c>
      <c r="P44" s="7" t="s">
        <v>137</v>
      </c>
      <c r="Q44" s="7" t="s">
        <v>137</v>
      </c>
      <c r="R44" s="7" t="s">
        <v>137</v>
      </c>
      <c r="S44" s="7">
        <v>370</v>
      </c>
      <c r="T44" s="7" t="s">
        <v>137</v>
      </c>
      <c r="U44" s="7" t="s">
        <v>137</v>
      </c>
      <c r="V44" s="7" t="s">
        <v>137</v>
      </c>
      <c r="W44" s="7" t="s">
        <v>137</v>
      </c>
      <c r="X44" s="7" t="s">
        <v>137</v>
      </c>
      <c r="Y44" s="7" t="s">
        <v>137</v>
      </c>
      <c r="Z44" s="7" t="s">
        <v>137</v>
      </c>
      <c r="AA44" s="25">
        <v>0</v>
      </c>
      <c r="AB44">
        <v>0</v>
      </c>
      <c r="AC44" s="9" t="s">
        <v>137</v>
      </c>
      <c r="AD44" s="9" t="s">
        <v>137</v>
      </c>
      <c r="AE44" s="9" t="s">
        <v>137</v>
      </c>
      <c r="AF44" s="9" t="s">
        <v>137</v>
      </c>
      <c r="AG44" s="9" t="s">
        <v>137</v>
      </c>
      <c r="AH44" s="9" t="s">
        <v>137</v>
      </c>
      <c r="AI44" s="7" t="s">
        <v>137</v>
      </c>
      <c r="AJ44" s="7" t="s">
        <v>137</v>
      </c>
      <c r="AK44" s="7" t="s">
        <v>137</v>
      </c>
      <c r="AL44" s="7" t="s">
        <v>137</v>
      </c>
      <c r="AM44" s="7">
        <v>370</v>
      </c>
      <c r="AN44" s="7" t="s">
        <v>137</v>
      </c>
      <c r="AO44" s="7" t="s">
        <v>137</v>
      </c>
      <c r="AP44" s="7" t="s">
        <v>137</v>
      </c>
      <c r="AQ44" s="7" t="s">
        <v>137</v>
      </c>
      <c r="AR44" s="7" t="s">
        <v>137</v>
      </c>
      <c r="AS44" s="7" t="s">
        <v>137</v>
      </c>
      <c r="AT44" s="7" t="s">
        <v>137</v>
      </c>
      <c r="AU44">
        <v>0</v>
      </c>
    </row>
    <row r="45" spans="1:47">
      <c r="A45" s="2" t="str">
        <f t="shared" si="14"/>
        <v>General Fund</v>
      </c>
      <c r="B45" s="2">
        <f t="shared" si="15"/>
        <v>5</v>
      </c>
      <c r="C45" s="2" t="str">
        <f t="shared" si="16"/>
        <v>County Board</v>
      </c>
      <c r="D45" s="2" t="str">
        <f t="shared" si="5"/>
        <v>County Board</v>
      </c>
      <c r="E45" s="2" t="s">
        <v>51</v>
      </c>
      <c r="H45" s="2" t="str">
        <f t="shared" si="17"/>
        <v>County Board Office</v>
      </c>
      <c r="I45" s="5">
        <v>1350</v>
      </c>
      <c r="J45" s="5">
        <v>1350</v>
      </c>
      <c r="K45" s="5">
        <v>1650</v>
      </c>
      <c r="L45" s="5">
        <v>1331</v>
      </c>
      <c r="M45" s="5">
        <v>1350</v>
      </c>
      <c r="N45" s="5">
        <v>1650</v>
      </c>
      <c r="O45" s="10">
        <v>2150</v>
      </c>
      <c r="P45" s="10">
        <v>1053</v>
      </c>
      <c r="Q45" s="10">
        <v>2889</v>
      </c>
      <c r="R45" s="10">
        <v>2150</v>
      </c>
      <c r="S45" s="10">
        <v>2173</v>
      </c>
      <c r="T45" s="10">
        <v>2158</v>
      </c>
      <c r="U45" s="10">
        <v>2300</v>
      </c>
      <c r="V45" s="10">
        <v>1558</v>
      </c>
      <c r="W45" s="10" t="s">
        <v>137</v>
      </c>
      <c r="X45" s="10" t="s">
        <v>137</v>
      </c>
      <c r="Y45" s="10" t="s">
        <v>137</v>
      </c>
      <c r="Z45" s="7" t="s">
        <v>137</v>
      </c>
      <c r="AA45" s="25">
        <v>0</v>
      </c>
      <c r="AB45">
        <v>0</v>
      </c>
      <c r="AC45" s="5">
        <v>1285</v>
      </c>
      <c r="AD45" s="5">
        <v>1256</v>
      </c>
      <c r="AE45" s="5">
        <v>1357</v>
      </c>
      <c r="AF45" s="5">
        <v>1185</v>
      </c>
      <c r="AG45" s="5">
        <v>1097</v>
      </c>
      <c r="AH45" s="5">
        <v>1194</v>
      </c>
      <c r="AI45" s="10">
        <v>1511</v>
      </c>
      <c r="AJ45" s="10">
        <v>1053</v>
      </c>
      <c r="AK45" s="10">
        <v>2744</v>
      </c>
      <c r="AL45" s="10">
        <v>1935</v>
      </c>
      <c r="AM45" s="10">
        <v>2173</v>
      </c>
      <c r="AN45" s="10">
        <v>2158</v>
      </c>
      <c r="AO45" s="10">
        <v>2148</v>
      </c>
      <c r="AP45" s="10">
        <v>1549</v>
      </c>
      <c r="AQ45" s="10" t="s">
        <v>137</v>
      </c>
      <c r="AR45" s="10" t="s">
        <v>137</v>
      </c>
      <c r="AS45" s="10" t="s">
        <v>137</v>
      </c>
      <c r="AT45" s="10" t="s">
        <v>137</v>
      </c>
      <c r="AU45">
        <v>0</v>
      </c>
    </row>
    <row r="46" spans="1:47">
      <c r="A46" s="2" t="s">
        <v>44</v>
      </c>
      <c r="B46" s="2">
        <f>B36+1</f>
        <v>6</v>
      </c>
      <c r="C46" s="2" t="s">
        <v>68</v>
      </c>
      <c r="D46" s="2" t="str">
        <f t="shared" si="5"/>
        <v>Courthouse</v>
      </c>
      <c r="E46" s="2" t="s">
        <v>69</v>
      </c>
      <c r="F46"/>
      <c r="G46" s="3"/>
      <c r="H46" s="2" t="s">
        <v>99</v>
      </c>
      <c r="I46" s="4">
        <v>7410</v>
      </c>
      <c r="J46" s="4">
        <v>10371</v>
      </c>
      <c r="K46" s="4">
        <v>7945</v>
      </c>
      <c r="L46" s="4">
        <v>9508</v>
      </c>
      <c r="M46" s="4">
        <v>3950</v>
      </c>
      <c r="N46" s="4">
        <v>8754</v>
      </c>
      <c r="O46" s="9">
        <v>4538</v>
      </c>
      <c r="P46" s="9">
        <v>8953</v>
      </c>
      <c r="Q46" s="9">
        <v>3124</v>
      </c>
      <c r="R46" s="9">
        <v>2663</v>
      </c>
      <c r="S46" s="9">
        <v>3373</v>
      </c>
      <c r="T46" s="9">
        <v>2707</v>
      </c>
      <c r="U46" s="9">
        <v>5080</v>
      </c>
      <c r="V46" s="9">
        <v>6720</v>
      </c>
      <c r="W46" s="9">
        <v>4342</v>
      </c>
      <c r="X46" s="9">
        <v>5230</v>
      </c>
      <c r="Y46" s="9">
        <v>7967</v>
      </c>
      <c r="Z46" s="7">
        <v>23</v>
      </c>
      <c r="AA46" s="25">
        <v>4000</v>
      </c>
      <c r="AB46">
        <v>4000</v>
      </c>
      <c r="AC46" s="4">
        <v>7410</v>
      </c>
      <c r="AD46" s="6">
        <v>10355</v>
      </c>
      <c r="AE46" s="4">
        <v>7027</v>
      </c>
      <c r="AF46" s="4">
        <v>6009</v>
      </c>
      <c r="AG46" s="4">
        <v>3950</v>
      </c>
      <c r="AH46" s="4">
        <v>8754</v>
      </c>
      <c r="AI46" s="9">
        <v>4538</v>
      </c>
      <c r="AJ46" s="9">
        <v>4680</v>
      </c>
      <c r="AK46" s="9">
        <v>3124</v>
      </c>
      <c r="AL46" s="9">
        <v>2663</v>
      </c>
      <c r="AM46" s="9">
        <v>3373</v>
      </c>
      <c r="AN46" s="9">
        <v>2707</v>
      </c>
      <c r="AO46" s="9">
        <v>5080</v>
      </c>
      <c r="AP46" s="9">
        <v>6720</v>
      </c>
      <c r="AQ46" s="9">
        <v>4342</v>
      </c>
      <c r="AR46" s="9">
        <v>5230</v>
      </c>
      <c r="AS46" s="9">
        <v>7967</v>
      </c>
      <c r="AT46" s="9">
        <v>23</v>
      </c>
      <c r="AU46">
        <v>4000</v>
      </c>
    </row>
    <row r="47" spans="1:47">
      <c r="A47" s="2" t="s">
        <v>44</v>
      </c>
      <c r="B47" s="2">
        <f>B37+1</f>
        <v>6</v>
      </c>
      <c r="C47" s="2" t="s">
        <v>68</v>
      </c>
      <c r="D47" s="2" t="str">
        <f t="shared" si="5"/>
        <v>Courthouse</v>
      </c>
      <c r="E47" s="24" t="s">
        <v>51</v>
      </c>
      <c r="F47"/>
      <c r="G47" s="3"/>
      <c r="H47" s="2" t="s">
        <v>99</v>
      </c>
      <c r="I47" s="9" t="s">
        <v>137</v>
      </c>
      <c r="J47" s="9" t="s">
        <v>137</v>
      </c>
      <c r="K47" s="9" t="s">
        <v>137</v>
      </c>
      <c r="L47" s="9" t="s">
        <v>137</v>
      </c>
      <c r="M47" s="9" t="s">
        <v>137</v>
      </c>
      <c r="N47" s="9" t="s">
        <v>137</v>
      </c>
      <c r="O47" s="9" t="s">
        <v>137</v>
      </c>
      <c r="P47" s="9" t="s">
        <v>137</v>
      </c>
      <c r="Q47" s="9" t="s">
        <v>137</v>
      </c>
      <c r="R47" s="9" t="s">
        <v>137</v>
      </c>
      <c r="S47" s="9" t="s">
        <v>137</v>
      </c>
      <c r="T47" s="9" t="s">
        <v>137</v>
      </c>
      <c r="U47" s="9" t="s">
        <v>137</v>
      </c>
      <c r="V47" s="9" t="s">
        <v>137</v>
      </c>
      <c r="W47" s="9" t="s">
        <v>137</v>
      </c>
      <c r="X47" s="9" t="s">
        <v>137</v>
      </c>
      <c r="Y47" s="9" t="s">
        <v>137</v>
      </c>
      <c r="Z47" s="9" t="s">
        <v>137</v>
      </c>
      <c r="AA47" s="25">
        <v>957.87</v>
      </c>
      <c r="AB47">
        <v>2000</v>
      </c>
      <c r="AC47" s="4"/>
      <c r="AD47" s="6"/>
      <c r="AE47" s="4"/>
      <c r="AF47" s="4"/>
      <c r="AG47" s="4"/>
      <c r="AH47" s="4"/>
      <c r="AU47">
        <v>957.87</v>
      </c>
    </row>
    <row r="48" spans="1:47">
      <c r="A48" s="2" t="str">
        <f>A46</f>
        <v>General Fund</v>
      </c>
      <c r="B48" s="2">
        <f>B46</f>
        <v>6</v>
      </c>
      <c r="C48" s="2" t="str">
        <f>C46</f>
        <v>Courthouse</v>
      </c>
      <c r="D48" s="2" t="str">
        <f t="shared" si="5"/>
        <v>Courthouse</v>
      </c>
      <c r="E48" s="2" t="s">
        <v>70</v>
      </c>
      <c r="F48"/>
      <c r="H48" s="2" t="str">
        <f>H46</f>
        <v>Sheriff</v>
      </c>
      <c r="I48" s="4">
        <v>24359</v>
      </c>
      <c r="J48" s="4">
        <v>36000</v>
      </c>
      <c r="K48" s="4">
        <v>34449</v>
      </c>
      <c r="L48" s="4">
        <v>36830</v>
      </c>
      <c r="M48" s="4">
        <v>30055</v>
      </c>
      <c r="N48" s="4">
        <v>38876</v>
      </c>
      <c r="O48" s="9">
        <v>44320</v>
      </c>
      <c r="P48" s="9">
        <v>48440</v>
      </c>
      <c r="Q48" s="9">
        <v>43138</v>
      </c>
      <c r="R48" s="9">
        <v>45734</v>
      </c>
      <c r="S48" s="9">
        <v>48368</v>
      </c>
      <c r="T48" s="9">
        <v>49599</v>
      </c>
      <c r="U48" s="9">
        <v>52500</v>
      </c>
      <c r="V48" s="9">
        <v>63558</v>
      </c>
      <c r="W48" s="9">
        <v>54779</v>
      </c>
      <c r="X48" s="9">
        <v>58204</v>
      </c>
      <c r="Y48" s="9">
        <v>58028</v>
      </c>
      <c r="Z48" s="7">
        <v>44746</v>
      </c>
      <c r="AA48" s="25">
        <v>957.87</v>
      </c>
      <c r="AB48">
        <v>44000</v>
      </c>
      <c r="AC48" s="4">
        <v>24359</v>
      </c>
      <c r="AD48" s="6">
        <v>32011</v>
      </c>
      <c r="AE48" s="4">
        <v>33524</v>
      </c>
      <c r="AF48" s="4">
        <v>36830</v>
      </c>
      <c r="AG48" s="4">
        <v>30055</v>
      </c>
      <c r="AH48" s="4">
        <v>38876</v>
      </c>
      <c r="AI48" s="9">
        <v>44320</v>
      </c>
      <c r="AJ48" s="9">
        <v>48440</v>
      </c>
      <c r="AK48" s="9">
        <v>43138</v>
      </c>
      <c r="AL48" s="9">
        <v>45734</v>
      </c>
      <c r="AM48" s="9">
        <v>48369</v>
      </c>
      <c r="AN48" s="9">
        <v>49598</v>
      </c>
      <c r="AO48" s="9">
        <v>48545</v>
      </c>
      <c r="AP48" s="9">
        <v>63558</v>
      </c>
      <c r="AQ48" s="9">
        <v>54779</v>
      </c>
      <c r="AR48" s="9">
        <v>57185</v>
      </c>
      <c r="AS48" s="9">
        <v>58028</v>
      </c>
      <c r="AT48" s="9">
        <v>44746</v>
      </c>
      <c r="AU48">
        <v>957.87</v>
      </c>
    </row>
    <row r="49" spans="1:47">
      <c r="A49" s="2" t="str">
        <f t="shared" ref="A49:C53" si="18">A48</f>
        <v>General Fund</v>
      </c>
      <c r="B49" s="2">
        <f t="shared" si="18"/>
        <v>6</v>
      </c>
      <c r="C49" s="2" t="str">
        <f t="shared" si="18"/>
        <v>Courthouse</v>
      </c>
      <c r="D49" s="2" t="str">
        <f t="shared" si="5"/>
        <v>Courthouse</v>
      </c>
      <c r="E49" s="2" t="s">
        <v>85</v>
      </c>
      <c r="F49"/>
      <c r="H49" s="2" t="str">
        <f>H48</f>
        <v>Sheriff</v>
      </c>
      <c r="I49" s="4">
        <v>35277</v>
      </c>
      <c r="J49" s="4">
        <v>20416</v>
      </c>
      <c r="K49" s="4">
        <v>21581</v>
      </c>
      <c r="L49" s="4">
        <v>24162</v>
      </c>
      <c r="M49" s="4">
        <v>43342</v>
      </c>
      <c r="N49" s="4">
        <v>33669</v>
      </c>
      <c r="O49" s="9">
        <v>19536</v>
      </c>
      <c r="P49" s="9">
        <v>34000</v>
      </c>
      <c r="Q49" s="9">
        <v>19600</v>
      </c>
      <c r="R49" s="9">
        <v>16664</v>
      </c>
      <c r="S49" s="9">
        <v>13287</v>
      </c>
      <c r="T49" s="9">
        <v>18894</v>
      </c>
      <c r="U49" s="9">
        <v>34061</v>
      </c>
      <c r="V49" s="9">
        <v>48918</v>
      </c>
      <c r="W49" s="9">
        <v>52858</v>
      </c>
      <c r="X49" s="9">
        <v>48341</v>
      </c>
      <c r="Y49" s="9">
        <v>42110</v>
      </c>
      <c r="Z49" s="7">
        <v>6664</v>
      </c>
      <c r="AA49" s="25">
        <v>5381.45</v>
      </c>
      <c r="AB49">
        <v>6000</v>
      </c>
      <c r="AC49" s="4">
        <v>35277</v>
      </c>
      <c r="AD49" s="6">
        <v>20416</v>
      </c>
      <c r="AE49" s="4">
        <v>21581</v>
      </c>
      <c r="AF49" s="4">
        <v>24162</v>
      </c>
      <c r="AG49" s="4">
        <v>43342</v>
      </c>
      <c r="AH49" s="4">
        <v>33669</v>
      </c>
      <c r="AI49" s="9">
        <v>19536</v>
      </c>
      <c r="AJ49" s="9">
        <v>32182</v>
      </c>
      <c r="AK49" s="9">
        <v>19600</v>
      </c>
      <c r="AL49" s="9">
        <v>16664</v>
      </c>
      <c r="AM49" s="9">
        <v>13288</v>
      </c>
      <c r="AN49" s="9">
        <v>18894</v>
      </c>
      <c r="AO49" s="9">
        <v>34061</v>
      </c>
      <c r="AP49" s="9">
        <v>48856</v>
      </c>
      <c r="AQ49" s="9">
        <v>52858</v>
      </c>
      <c r="AR49" s="9">
        <v>48341</v>
      </c>
      <c r="AS49" s="9">
        <v>42110</v>
      </c>
      <c r="AT49" s="9">
        <v>6664</v>
      </c>
      <c r="AU49">
        <f>5381.45-0.59</f>
        <v>5380.86</v>
      </c>
    </row>
    <row r="50" spans="1:47">
      <c r="A50" s="2" t="str">
        <f t="shared" si="18"/>
        <v>General Fund</v>
      </c>
      <c r="B50" s="2">
        <f t="shared" si="18"/>
        <v>6</v>
      </c>
      <c r="C50" s="2" t="str">
        <f t="shared" si="18"/>
        <v>Courthouse</v>
      </c>
      <c r="D50" s="2" t="str">
        <f t="shared" si="5"/>
        <v>Courthouse</v>
      </c>
      <c r="E50" s="2" t="s">
        <v>79</v>
      </c>
      <c r="F50"/>
      <c r="H50" s="2" t="str">
        <f>H49</f>
        <v>Sheriff</v>
      </c>
      <c r="I50" s="6">
        <v>625</v>
      </c>
      <c r="J50" s="6">
        <v>713</v>
      </c>
      <c r="K50" s="6">
        <v>0</v>
      </c>
      <c r="L50" s="6">
        <v>3000</v>
      </c>
      <c r="M50" s="6">
        <v>153</v>
      </c>
      <c r="N50" s="6">
        <v>3000</v>
      </c>
      <c r="O50" s="9">
        <v>235</v>
      </c>
      <c r="P50" s="9">
        <v>3000</v>
      </c>
      <c r="Q50" s="9">
        <v>538</v>
      </c>
      <c r="R50" s="9">
        <v>940</v>
      </c>
      <c r="S50" s="9">
        <v>470</v>
      </c>
      <c r="T50" s="9" t="s">
        <v>137</v>
      </c>
      <c r="U50" s="9" t="s">
        <v>137</v>
      </c>
      <c r="V50" s="9" t="s">
        <v>137</v>
      </c>
      <c r="W50" s="9" t="s">
        <v>137</v>
      </c>
      <c r="X50" s="9">
        <v>200</v>
      </c>
      <c r="Y50" s="9" t="s">
        <v>137</v>
      </c>
      <c r="Z50" s="7" t="s">
        <v>137</v>
      </c>
      <c r="AA50" s="25">
        <v>439.64</v>
      </c>
      <c r="AB50">
        <v>500</v>
      </c>
      <c r="AC50" s="4">
        <v>625</v>
      </c>
      <c r="AD50" s="6">
        <v>713</v>
      </c>
      <c r="AE50" s="6">
        <v>0</v>
      </c>
      <c r="AF50" s="6">
        <v>0</v>
      </c>
      <c r="AG50" s="6">
        <v>0</v>
      </c>
      <c r="AH50" s="6">
        <v>0</v>
      </c>
      <c r="AI50" s="9">
        <v>235</v>
      </c>
      <c r="AJ50" s="9">
        <v>0</v>
      </c>
      <c r="AK50" s="9">
        <v>538</v>
      </c>
      <c r="AL50" s="9">
        <v>940</v>
      </c>
      <c r="AM50" s="9">
        <v>470</v>
      </c>
      <c r="AN50" s="9" t="s">
        <v>137</v>
      </c>
      <c r="AO50" s="9" t="s">
        <v>137</v>
      </c>
      <c r="AP50" s="9" t="s">
        <v>137</v>
      </c>
      <c r="AQ50" s="9" t="s">
        <v>137</v>
      </c>
      <c r="AR50" s="9">
        <v>168</v>
      </c>
      <c r="AS50" s="9" t="s">
        <v>137</v>
      </c>
      <c r="AT50" s="9" t="s">
        <v>137</v>
      </c>
      <c r="AU50">
        <v>439.64</v>
      </c>
    </row>
    <row r="51" spans="1:47">
      <c r="A51" s="2" t="str">
        <f t="shared" si="18"/>
        <v>General Fund</v>
      </c>
      <c r="B51" s="2">
        <f t="shared" si="18"/>
        <v>6</v>
      </c>
      <c r="C51" s="2" t="str">
        <f t="shared" si="18"/>
        <v>Courthouse</v>
      </c>
      <c r="D51" s="2" t="str">
        <f t="shared" si="5"/>
        <v>Courthouse</v>
      </c>
      <c r="E51" s="2" t="s">
        <v>138</v>
      </c>
      <c r="F51"/>
      <c r="H51" s="2" t="str">
        <f>H50</f>
        <v>Sheriff</v>
      </c>
      <c r="I51" s="9" t="s">
        <v>137</v>
      </c>
      <c r="J51" s="9" t="s">
        <v>137</v>
      </c>
      <c r="K51" s="9" t="s">
        <v>137</v>
      </c>
      <c r="L51" s="9" t="s">
        <v>137</v>
      </c>
      <c r="M51" s="9" t="s">
        <v>137</v>
      </c>
      <c r="N51" s="9" t="s">
        <v>137</v>
      </c>
      <c r="O51" s="9" t="s">
        <v>137</v>
      </c>
      <c r="P51" s="9" t="s">
        <v>137</v>
      </c>
      <c r="Q51" s="9" t="s">
        <v>137</v>
      </c>
      <c r="R51" s="9" t="s">
        <v>137</v>
      </c>
      <c r="S51" s="9" t="s">
        <v>137</v>
      </c>
      <c r="T51" s="9" t="s">
        <v>137</v>
      </c>
      <c r="U51" s="9" t="s">
        <v>137</v>
      </c>
      <c r="V51" s="9" t="s">
        <v>137</v>
      </c>
      <c r="W51" s="9" t="s">
        <v>137</v>
      </c>
      <c r="X51" s="9" t="s">
        <v>137</v>
      </c>
      <c r="Y51" s="9">
        <v>30741</v>
      </c>
      <c r="Z51" s="7">
        <v>19794</v>
      </c>
      <c r="AA51" s="25">
        <v>28571.53</v>
      </c>
      <c r="AB51">
        <v>27500</v>
      </c>
      <c r="AC51" s="7" t="s">
        <v>137</v>
      </c>
      <c r="AD51" s="7" t="s">
        <v>137</v>
      </c>
      <c r="AE51" s="7" t="s">
        <v>137</v>
      </c>
      <c r="AF51" s="7" t="s">
        <v>137</v>
      </c>
      <c r="AG51" s="7" t="s">
        <v>137</v>
      </c>
      <c r="AH51" s="7" t="s">
        <v>137</v>
      </c>
      <c r="AI51" s="9" t="s">
        <v>137</v>
      </c>
      <c r="AJ51" s="9" t="s">
        <v>137</v>
      </c>
      <c r="AK51" s="9" t="s">
        <v>137</v>
      </c>
      <c r="AL51" s="9" t="s">
        <v>137</v>
      </c>
      <c r="AM51" s="9" t="s">
        <v>137</v>
      </c>
      <c r="AN51" s="9" t="s">
        <v>137</v>
      </c>
      <c r="AO51" s="9" t="s">
        <v>137</v>
      </c>
      <c r="AP51" s="9" t="s">
        <v>137</v>
      </c>
      <c r="AQ51" s="9" t="s">
        <v>137</v>
      </c>
      <c r="AR51" s="9" t="s">
        <v>137</v>
      </c>
      <c r="AS51" s="9">
        <v>30741</v>
      </c>
      <c r="AT51" s="9">
        <v>19794</v>
      </c>
      <c r="AU51">
        <v>28571.53</v>
      </c>
    </row>
    <row r="52" spans="1:47">
      <c r="A52" s="2" t="str">
        <f t="shared" si="18"/>
        <v>General Fund</v>
      </c>
      <c r="B52" s="2">
        <f t="shared" si="18"/>
        <v>6</v>
      </c>
      <c r="C52" s="2" t="str">
        <f t="shared" si="18"/>
        <v>Courthouse</v>
      </c>
      <c r="D52" s="2" t="str">
        <f t="shared" si="5"/>
        <v>Courthouse</v>
      </c>
      <c r="E52" s="2" t="s">
        <v>143</v>
      </c>
      <c r="H52" s="2" t="str">
        <f>H51</f>
        <v>Sheriff</v>
      </c>
      <c r="I52" s="9" t="s">
        <v>137</v>
      </c>
      <c r="J52" s="9" t="s">
        <v>137</v>
      </c>
      <c r="K52" s="9" t="s">
        <v>137</v>
      </c>
      <c r="L52" s="9" t="s">
        <v>137</v>
      </c>
      <c r="M52" s="9" t="s">
        <v>137</v>
      </c>
      <c r="N52" s="9" t="s">
        <v>137</v>
      </c>
      <c r="O52" s="9" t="s">
        <v>137</v>
      </c>
      <c r="P52" s="9" t="s">
        <v>137</v>
      </c>
      <c r="Q52" s="9" t="s">
        <v>137</v>
      </c>
      <c r="R52" s="9" t="s">
        <v>137</v>
      </c>
      <c r="S52" s="9" t="s">
        <v>137</v>
      </c>
      <c r="T52" s="9" t="s">
        <v>137</v>
      </c>
      <c r="U52" s="9">
        <v>1000</v>
      </c>
      <c r="V52" s="9" t="s">
        <v>137</v>
      </c>
      <c r="W52" s="9" t="s">
        <v>137</v>
      </c>
      <c r="X52" s="9" t="s">
        <v>137</v>
      </c>
      <c r="Y52" s="9" t="s">
        <v>137</v>
      </c>
      <c r="Z52" s="7" t="s">
        <v>137</v>
      </c>
      <c r="AA52" s="25">
        <v>0</v>
      </c>
      <c r="AB52">
        <v>0</v>
      </c>
      <c r="AC52" s="7" t="s">
        <v>137</v>
      </c>
      <c r="AD52" s="7" t="s">
        <v>137</v>
      </c>
      <c r="AE52" s="7" t="s">
        <v>137</v>
      </c>
      <c r="AF52" s="7" t="s">
        <v>137</v>
      </c>
      <c r="AG52" s="7" t="s">
        <v>137</v>
      </c>
      <c r="AH52" s="7" t="s">
        <v>137</v>
      </c>
      <c r="AI52" s="9" t="s">
        <v>137</v>
      </c>
      <c r="AJ52" s="9" t="s">
        <v>137</v>
      </c>
      <c r="AK52" s="9" t="s">
        <v>137</v>
      </c>
      <c r="AL52" s="9" t="s">
        <v>137</v>
      </c>
      <c r="AM52" s="9" t="s">
        <v>137</v>
      </c>
      <c r="AN52" s="9" t="s">
        <v>137</v>
      </c>
      <c r="AO52" s="9">
        <v>0</v>
      </c>
      <c r="AP52" s="9" t="s">
        <v>137</v>
      </c>
      <c r="AQ52" s="9" t="s">
        <v>137</v>
      </c>
      <c r="AR52" s="9" t="s">
        <v>137</v>
      </c>
      <c r="AS52" s="9" t="s">
        <v>137</v>
      </c>
      <c r="AT52" s="9" t="s">
        <v>137</v>
      </c>
      <c r="AU52">
        <v>0</v>
      </c>
    </row>
    <row r="53" spans="1:47">
      <c r="A53" s="2" t="str">
        <f t="shared" si="18"/>
        <v>General Fund</v>
      </c>
      <c r="B53" s="2">
        <f t="shared" si="18"/>
        <v>6</v>
      </c>
      <c r="C53" s="2" t="str">
        <f t="shared" si="18"/>
        <v>Courthouse</v>
      </c>
      <c r="D53" s="2" t="str">
        <f t="shared" si="5"/>
        <v>Courthouse</v>
      </c>
      <c r="E53" s="2" t="s">
        <v>59</v>
      </c>
      <c r="H53" s="2" t="str">
        <f>H52</f>
        <v>Sheriff</v>
      </c>
      <c r="I53" s="5">
        <v>829</v>
      </c>
      <c r="J53" s="5">
        <v>1000</v>
      </c>
      <c r="K53" s="5">
        <v>525</v>
      </c>
      <c r="L53" s="5">
        <v>1000</v>
      </c>
      <c r="M53" s="5">
        <v>1000</v>
      </c>
      <c r="N53" s="5">
        <v>201</v>
      </c>
      <c r="O53" s="10">
        <v>279</v>
      </c>
      <c r="P53" s="10">
        <v>4106</v>
      </c>
      <c r="Q53" s="10" t="s">
        <v>137</v>
      </c>
      <c r="R53" s="10">
        <v>400</v>
      </c>
      <c r="S53" s="10" t="s">
        <v>137</v>
      </c>
      <c r="T53" s="10">
        <v>300</v>
      </c>
      <c r="U53" s="10">
        <v>30359</v>
      </c>
      <c r="V53" s="10">
        <v>75805</v>
      </c>
      <c r="W53" s="10">
        <v>11021</v>
      </c>
      <c r="X53" s="10">
        <v>11025</v>
      </c>
      <c r="Y53" s="10">
        <v>18444</v>
      </c>
      <c r="Z53" s="7">
        <v>15922</v>
      </c>
      <c r="AA53" s="25">
        <v>5699.68</v>
      </c>
      <c r="AB53">
        <v>0</v>
      </c>
      <c r="AC53" s="5">
        <v>275</v>
      </c>
      <c r="AD53" s="5">
        <v>484</v>
      </c>
      <c r="AE53" s="5">
        <v>525</v>
      </c>
      <c r="AF53" s="5">
        <v>680</v>
      </c>
      <c r="AG53" s="5">
        <v>955</v>
      </c>
      <c r="AH53" s="5">
        <v>0</v>
      </c>
      <c r="AI53" s="10">
        <v>279</v>
      </c>
      <c r="AJ53" s="10">
        <v>4106</v>
      </c>
      <c r="AK53" s="10" t="s">
        <v>137</v>
      </c>
      <c r="AL53" s="10">
        <v>400</v>
      </c>
      <c r="AM53" s="10" t="s">
        <v>137</v>
      </c>
      <c r="AN53" s="10">
        <v>300</v>
      </c>
      <c r="AO53" s="10">
        <v>11496</v>
      </c>
      <c r="AP53" s="10">
        <v>75805</v>
      </c>
      <c r="AQ53" s="10">
        <v>11021</v>
      </c>
      <c r="AR53" s="10">
        <v>11021</v>
      </c>
      <c r="AS53" s="10">
        <v>18444</v>
      </c>
      <c r="AT53" s="10">
        <v>15922</v>
      </c>
      <c r="AU53">
        <v>5699.68</v>
      </c>
    </row>
    <row r="54" spans="1:47">
      <c r="A54" s="2" t="s">
        <v>44</v>
      </c>
      <c r="B54" s="2">
        <f>B46+1</f>
        <v>7</v>
      </c>
      <c r="C54" s="2" t="s">
        <v>71</v>
      </c>
      <c r="D54" s="2" t="str">
        <f t="shared" si="5"/>
        <v>Elections</v>
      </c>
      <c r="E54" s="2" t="s">
        <v>114</v>
      </c>
      <c r="F54"/>
      <c r="G54" s="3"/>
      <c r="H54" s="2" t="s">
        <v>45</v>
      </c>
      <c r="I54" s="4">
        <v>40869</v>
      </c>
      <c r="J54" s="4">
        <v>44994</v>
      </c>
      <c r="K54" s="4">
        <v>54188</v>
      </c>
      <c r="L54" s="4">
        <v>44591</v>
      </c>
      <c r="M54" s="4">
        <v>63528</v>
      </c>
      <c r="N54" s="4">
        <v>38527</v>
      </c>
      <c r="O54" s="9">
        <v>63356</v>
      </c>
      <c r="P54" s="9">
        <v>46802</v>
      </c>
      <c r="Q54" s="9">
        <v>75340</v>
      </c>
      <c r="R54" s="9">
        <v>53500</v>
      </c>
      <c r="S54" s="9">
        <v>75300</v>
      </c>
      <c r="T54" s="9">
        <v>53000</v>
      </c>
      <c r="U54" s="9">
        <v>90800</v>
      </c>
      <c r="V54" s="9">
        <v>53956</v>
      </c>
      <c r="W54" s="9">
        <v>100966</v>
      </c>
      <c r="X54" s="9">
        <v>59928</v>
      </c>
      <c r="Y54" s="9">
        <v>83594</v>
      </c>
      <c r="Z54" s="7">
        <v>52690</v>
      </c>
      <c r="AA54" s="25">
        <f>5498.5+3103.01+2650.3+76790+2217.02</f>
        <v>90258.83</v>
      </c>
      <c r="AB54">
        <f>5500+3000+50000+2000</f>
        <v>60500</v>
      </c>
      <c r="AC54" s="4">
        <v>40811</v>
      </c>
      <c r="AD54" s="4">
        <v>44974</v>
      </c>
      <c r="AE54" s="4">
        <v>54181</v>
      </c>
      <c r="AF54" s="4">
        <v>44491</v>
      </c>
      <c r="AG54" s="4">
        <v>63528</v>
      </c>
      <c r="AH54" s="4">
        <v>29610</v>
      </c>
      <c r="AI54" s="9">
        <v>63356</v>
      </c>
      <c r="AJ54" s="9">
        <v>46802</v>
      </c>
      <c r="AK54" s="9">
        <v>75340</v>
      </c>
      <c r="AL54" s="9">
        <v>41355</v>
      </c>
      <c r="AM54" s="9">
        <v>74571</v>
      </c>
      <c r="AN54" s="9">
        <v>40600</v>
      </c>
      <c r="AO54" s="9">
        <v>88109</v>
      </c>
      <c r="AP54" s="9">
        <v>48002</v>
      </c>
      <c r="AQ54" s="9">
        <v>100967</v>
      </c>
      <c r="AR54" s="9">
        <v>59286</v>
      </c>
      <c r="AS54" s="9">
        <v>83594</v>
      </c>
      <c r="AT54" s="9">
        <v>50069</v>
      </c>
      <c r="AU54">
        <f>5498.5+3103.01+2650.3+76790+2217.02</f>
        <v>90258.83</v>
      </c>
    </row>
    <row r="55" spans="1:47">
      <c r="A55" s="2" t="str">
        <f t="shared" ref="A55:C56" si="19">A54</f>
        <v>General Fund</v>
      </c>
      <c r="B55" s="2">
        <f t="shared" si="19"/>
        <v>7</v>
      </c>
      <c r="C55" s="2" t="str">
        <f t="shared" si="19"/>
        <v>Elections</v>
      </c>
      <c r="D55" s="2" t="str">
        <f t="shared" si="5"/>
        <v>Elections</v>
      </c>
      <c r="E55" s="2" t="s">
        <v>48</v>
      </c>
      <c r="F55"/>
      <c r="H55" s="2" t="str">
        <f>H54</f>
        <v>County Clerk</v>
      </c>
      <c r="I55" s="4">
        <v>12311</v>
      </c>
      <c r="J55" s="4">
        <v>14972</v>
      </c>
      <c r="K55" s="4">
        <v>12902</v>
      </c>
      <c r="L55" s="4">
        <v>13000</v>
      </c>
      <c r="M55" s="4">
        <v>13649</v>
      </c>
      <c r="N55" s="4">
        <v>28220</v>
      </c>
      <c r="O55" s="9">
        <v>8541</v>
      </c>
      <c r="P55" s="9">
        <v>35897</v>
      </c>
      <c r="Q55" s="9">
        <v>12952</v>
      </c>
      <c r="R55" s="9">
        <v>24273</v>
      </c>
      <c r="S55" s="9">
        <v>29900</v>
      </c>
      <c r="T55" s="9">
        <v>22000</v>
      </c>
      <c r="U55" s="9">
        <v>30900</v>
      </c>
      <c r="V55" s="9">
        <v>39444</v>
      </c>
      <c r="W55" s="9">
        <v>21529</v>
      </c>
      <c r="X55" s="9">
        <v>20000</v>
      </c>
      <c r="Y55" s="9">
        <v>22963</v>
      </c>
      <c r="Z55" s="7">
        <v>12703</v>
      </c>
      <c r="AA55" s="25">
        <v>5150.1099999999997</v>
      </c>
      <c r="AB55">
        <v>6000</v>
      </c>
      <c r="AC55" s="4">
        <v>12311</v>
      </c>
      <c r="AD55" s="4">
        <v>14972</v>
      </c>
      <c r="AE55" s="4">
        <v>12902</v>
      </c>
      <c r="AF55" s="4">
        <v>12811</v>
      </c>
      <c r="AG55" s="4">
        <v>13649</v>
      </c>
      <c r="AH55" s="4">
        <v>28220</v>
      </c>
      <c r="AI55" s="9">
        <v>8541</v>
      </c>
      <c r="AJ55" s="9">
        <v>35897</v>
      </c>
      <c r="AK55" s="9">
        <v>12952</v>
      </c>
      <c r="AL55" s="9">
        <v>24273</v>
      </c>
      <c r="AM55" s="9">
        <v>29613</v>
      </c>
      <c r="AN55" s="9">
        <v>16498</v>
      </c>
      <c r="AO55" s="9">
        <v>29972</v>
      </c>
      <c r="AP55" s="9">
        <v>39444</v>
      </c>
      <c r="AQ55" s="9">
        <v>21529</v>
      </c>
      <c r="AR55" s="9">
        <v>19552</v>
      </c>
      <c r="AS55" s="9">
        <v>22963</v>
      </c>
      <c r="AT55" s="9">
        <v>12595</v>
      </c>
      <c r="AU55">
        <f>5150.11-24.44</f>
        <v>5125.67</v>
      </c>
    </row>
    <row r="56" spans="1:47">
      <c r="A56" s="2" t="str">
        <f t="shared" si="19"/>
        <v>General Fund</v>
      </c>
      <c r="B56" s="2">
        <f t="shared" si="19"/>
        <v>7</v>
      </c>
      <c r="C56" s="2" t="str">
        <f t="shared" si="19"/>
        <v>Elections</v>
      </c>
      <c r="D56" s="2" t="str">
        <f t="shared" si="5"/>
        <v>Elections</v>
      </c>
      <c r="E56" s="2" t="s">
        <v>51</v>
      </c>
      <c r="F56"/>
      <c r="H56" s="2" t="s">
        <v>45</v>
      </c>
      <c r="I56" s="9" t="s">
        <v>137</v>
      </c>
      <c r="J56" s="9" t="s">
        <v>137</v>
      </c>
      <c r="K56" s="9" t="s">
        <v>137</v>
      </c>
      <c r="L56" s="9" t="s">
        <v>137</v>
      </c>
      <c r="M56" s="9" t="s">
        <v>137</v>
      </c>
      <c r="N56" s="9" t="s">
        <v>137</v>
      </c>
      <c r="O56" s="9" t="s">
        <v>137</v>
      </c>
      <c r="P56" s="9" t="s">
        <v>137</v>
      </c>
      <c r="Q56" s="9" t="s">
        <v>137</v>
      </c>
      <c r="R56" s="9" t="s">
        <v>137</v>
      </c>
      <c r="S56" s="9" t="s">
        <v>137</v>
      </c>
      <c r="T56" s="9" t="s">
        <v>137</v>
      </c>
      <c r="U56" s="9" t="s">
        <v>137</v>
      </c>
      <c r="V56" s="9" t="s">
        <v>137</v>
      </c>
      <c r="W56" s="9" t="s">
        <v>137</v>
      </c>
      <c r="X56" s="9" t="s">
        <v>137</v>
      </c>
      <c r="Y56" s="9" t="s">
        <v>137</v>
      </c>
      <c r="Z56" s="9" t="s">
        <v>137</v>
      </c>
      <c r="AA56" s="25">
        <v>2109.5100000000002</v>
      </c>
      <c r="AB56">
        <v>1000</v>
      </c>
      <c r="AC56" s="4"/>
      <c r="AD56" s="4"/>
      <c r="AE56" s="4"/>
      <c r="AF56" s="4"/>
      <c r="AG56" s="4"/>
      <c r="AH56" s="4"/>
      <c r="AU56">
        <v>2109.5100000000002</v>
      </c>
    </row>
    <row r="57" spans="1:47">
      <c r="A57" s="2" t="str">
        <f>A55</f>
        <v>General Fund</v>
      </c>
      <c r="B57" s="2">
        <f>B55</f>
        <v>7</v>
      </c>
      <c r="C57" s="2" t="str">
        <f>C55</f>
        <v>Elections</v>
      </c>
      <c r="D57" s="2" t="str">
        <f t="shared" si="5"/>
        <v>Elections</v>
      </c>
      <c r="E57" s="2" t="s">
        <v>49</v>
      </c>
      <c r="F57"/>
      <c r="H57" s="2" t="str">
        <f>H55</f>
        <v>County Clerk</v>
      </c>
      <c r="I57" s="9" t="s">
        <v>137</v>
      </c>
      <c r="J57" s="9" t="s">
        <v>137</v>
      </c>
      <c r="K57" s="9" t="s">
        <v>137</v>
      </c>
      <c r="L57" s="9" t="s">
        <v>137</v>
      </c>
      <c r="M57" s="9" t="s">
        <v>137</v>
      </c>
      <c r="N57" s="9" t="s">
        <v>137</v>
      </c>
      <c r="O57" s="9" t="s">
        <v>137</v>
      </c>
      <c r="P57" s="9" t="s">
        <v>137</v>
      </c>
      <c r="Q57" s="9" t="s">
        <v>137</v>
      </c>
      <c r="R57" s="9" t="s">
        <v>137</v>
      </c>
      <c r="S57" s="9">
        <v>10570</v>
      </c>
      <c r="T57" s="9">
        <v>13000</v>
      </c>
      <c r="U57" s="9">
        <v>13000</v>
      </c>
      <c r="V57" s="9">
        <v>20000</v>
      </c>
      <c r="W57" s="9">
        <v>6030</v>
      </c>
      <c r="X57" s="9">
        <v>6500</v>
      </c>
      <c r="Y57" s="9">
        <v>5530</v>
      </c>
      <c r="Z57" s="7">
        <v>17213</v>
      </c>
      <c r="AA57" s="25">
        <v>7526.03</v>
      </c>
      <c r="AB57">
        <v>7500</v>
      </c>
      <c r="AC57" s="9" t="s">
        <v>137</v>
      </c>
      <c r="AD57" s="9" t="s">
        <v>137</v>
      </c>
      <c r="AE57" s="9" t="s">
        <v>137</v>
      </c>
      <c r="AF57" s="9" t="s">
        <v>137</v>
      </c>
      <c r="AG57" s="9" t="s">
        <v>137</v>
      </c>
      <c r="AH57" s="9" t="s">
        <v>137</v>
      </c>
      <c r="AI57" s="9" t="s">
        <v>137</v>
      </c>
      <c r="AJ57" s="9" t="s">
        <v>137</v>
      </c>
      <c r="AK57" s="9" t="s">
        <v>137</v>
      </c>
      <c r="AL57" s="9" t="s">
        <v>137</v>
      </c>
      <c r="AM57" s="9">
        <v>10570</v>
      </c>
      <c r="AN57" s="9">
        <v>13000</v>
      </c>
      <c r="AO57" s="9">
        <v>13000</v>
      </c>
      <c r="AP57" s="9">
        <v>20000</v>
      </c>
      <c r="AQ57" s="9">
        <v>6030</v>
      </c>
      <c r="AR57" s="9">
        <v>5000</v>
      </c>
      <c r="AS57" s="9">
        <v>5530</v>
      </c>
      <c r="AT57" s="9">
        <v>17213</v>
      </c>
      <c r="AU57">
        <v>7526.03</v>
      </c>
    </row>
    <row r="58" spans="1:47">
      <c r="A58" s="2" t="str">
        <f>A57</f>
        <v>General Fund</v>
      </c>
      <c r="B58" s="2">
        <f>B57</f>
        <v>7</v>
      </c>
      <c r="C58" s="2" t="str">
        <f>C57</f>
        <v>Elections</v>
      </c>
      <c r="D58" s="2" t="str">
        <f t="shared" si="5"/>
        <v>Elections</v>
      </c>
      <c r="E58" s="2" t="s">
        <v>72</v>
      </c>
      <c r="F58"/>
      <c r="H58" s="2" t="str">
        <f>H57</f>
        <v>County Clerk</v>
      </c>
      <c r="I58" s="4">
        <v>21000</v>
      </c>
      <c r="J58" s="4">
        <v>20652</v>
      </c>
      <c r="K58" s="4">
        <v>26997</v>
      </c>
      <c r="L58" s="4">
        <v>25097</v>
      </c>
      <c r="M58" s="4">
        <v>12757</v>
      </c>
      <c r="N58" s="4">
        <v>27000</v>
      </c>
      <c r="O58" s="9">
        <v>885</v>
      </c>
      <c r="P58" s="9">
        <v>10000</v>
      </c>
      <c r="Q58" s="9">
        <v>5949</v>
      </c>
      <c r="R58" s="9">
        <v>25000</v>
      </c>
      <c r="S58" s="9">
        <v>44000</v>
      </c>
      <c r="T58" s="9">
        <v>37000</v>
      </c>
      <c r="U58" s="9">
        <v>30500</v>
      </c>
      <c r="V58" s="9">
        <v>24472</v>
      </c>
      <c r="W58" s="9">
        <v>12449</v>
      </c>
      <c r="X58" s="9">
        <v>17500</v>
      </c>
      <c r="Y58" s="9">
        <v>32814</v>
      </c>
      <c r="Z58" s="7">
        <v>16909</v>
      </c>
      <c r="AA58" s="25">
        <v>45360.66</v>
      </c>
      <c r="AB58">
        <v>45361</v>
      </c>
      <c r="AC58" s="4">
        <v>20849</v>
      </c>
      <c r="AD58" s="4">
        <v>20652</v>
      </c>
      <c r="AE58" s="4">
        <v>26997</v>
      </c>
      <c r="AF58" s="4">
        <v>25097</v>
      </c>
      <c r="AG58" s="4">
        <v>12757</v>
      </c>
      <c r="AH58" s="4">
        <v>26885</v>
      </c>
      <c r="AI58" s="9">
        <v>885</v>
      </c>
      <c r="AJ58" s="9">
        <v>0</v>
      </c>
      <c r="AK58" s="9">
        <v>5949</v>
      </c>
      <c r="AL58" s="9">
        <v>24903</v>
      </c>
      <c r="AM58" s="9">
        <v>40968</v>
      </c>
      <c r="AN58" s="9">
        <v>24624</v>
      </c>
      <c r="AO58" s="9">
        <v>28725</v>
      </c>
      <c r="AP58" s="9">
        <v>23928</v>
      </c>
      <c r="AQ58" s="9">
        <v>12449</v>
      </c>
      <c r="AR58" s="9">
        <v>17460</v>
      </c>
      <c r="AS58" s="9">
        <v>32814</v>
      </c>
      <c r="AT58" s="9">
        <v>16909</v>
      </c>
      <c r="AU58">
        <v>45360.66</v>
      </c>
    </row>
    <row r="59" spans="1:47">
      <c r="A59" s="2" t="str">
        <f t="shared" ref="A59:A66" si="20">A58</f>
        <v>General Fund</v>
      </c>
      <c r="B59" s="2">
        <f t="shared" ref="B59:B66" si="21">B58</f>
        <v>7</v>
      </c>
      <c r="C59" s="2" t="str">
        <f t="shared" ref="C59:C66" si="22">C58</f>
        <v>Elections</v>
      </c>
      <c r="D59" s="2" t="str">
        <f t="shared" si="5"/>
        <v>Elections</v>
      </c>
      <c r="E59" s="2" t="s">
        <v>73</v>
      </c>
      <c r="F59"/>
      <c r="H59" s="2" t="str">
        <f t="shared" ref="H59:H66" si="23">H58</f>
        <v>County Clerk</v>
      </c>
      <c r="I59" s="4">
        <v>10000</v>
      </c>
      <c r="J59" s="4">
        <v>14766</v>
      </c>
      <c r="K59" s="4">
        <v>13548</v>
      </c>
      <c r="L59" s="4">
        <v>13671</v>
      </c>
      <c r="M59" s="4">
        <v>12693</v>
      </c>
      <c r="N59" s="4">
        <v>10000</v>
      </c>
      <c r="O59" s="9">
        <v>15000</v>
      </c>
      <c r="P59" s="9">
        <v>15000</v>
      </c>
      <c r="Q59" s="9">
        <v>5878</v>
      </c>
      <c r="R59" s="9">
        <v>11000</v>
      </c>
      <c r="S59" s="9">
        <v>15500</v>
      </c>
      <c r="T59" s="9">
        <v>12200</v>
      </c>
      <c r="U59" s="9">
        <v>5700</v>
      </c>
      <c r="V59" s="9">
        <v>2840</v>
      </c>
      <c r="W59" s="9">
        <v>2203</v>
      </c>
      <c r="X59" s="9">
        <v>5000</v>
      </c>
      <c r="Y59" s="9">
        <v>5602</v>
      </c>
      <c r="Z59" s="7">
        <v>4804</v>
      </c>
      <c r="AA59" s="25">
        <f>670+2630</f>
        <v>3300</v>
      </c>
      <c r="AB59">
        <f>670+2500</f>
        <v>3170</v>
      </c>
      <c r="AC59" s="4">
        <v>7374</v>
      </c>
      <c r="AD59" s="4">
        <v>14766</v>
      </c>
      <c r="AE59" s="4">
        <v>13548</v>
      </c>
      <c r="AF59" s="4">
        <v>13671</v>
      </c>
      <c r="AG59" s="4">
        <v>12693</v>
      </c>
      <c r="AH59" s="4">
        <v>9641</v>
      </c>
      <c r="AI59" s="9">
        <v>12278</v>
      </c>
      <c r="AJ59" s="9">
        <v>14105</v>
      </c>
      <c r="AK59" s="9">
        <v>5878</v>
      </c>
      <c r="AL59" s="9">
        <v>7792</v>
      </c>
      <c r="AM59" s="9">
        <v>9631</v>
      </c>
      <c r="AN59" s="9">
        <v>3765</v>
      </c>
      <c r="AO59" s="9">
        <v>4620</v>
      </c>
      <c r="AP59" s="9">
        <v>1730</v>
      </c>
      <c r="AQ59" s="9">
        <v>2203</v>
      </c>
      <c r="AR59" s="9">
        <v>3870</v>
      </c>
      <c r="AS59" s="9">
        <v>5602</v>
      </c>
      <c r="AT59" s="9">
        <v>3509</v>
      </c>
      <c r="AU59">
        <f>670+2630</f>
        <v>3300</v>
      </c>
    </row>
    <row r="60" spans="1:47">
      <c r="A60" s="2" t="str">
        <f t="shared" si="20"/>
        <v>General Fund</v>
      </c>
      <c r="B60" s="2">
        <f t="shared" si="21"/>
        <v>7</v>
      </c>
      <c r="C60" s="2" t="str">
        <f t="shared" si="22"/>
        <v>Elections</v>
      </c>
      <c r="D60" s="2" t="str">
        <f t="shared" si="5"/>
        <v>Elections</v>
      </c>
      <c r="E60" s="2" t="s">
        <v>74</v>
      </c>
      <c r="F60"/>
      <c r="H60" s="2" t="str">
        <f t="shared" si="23"/>
        <v>County Clerk</v>
      </c>
      <c r="I60" s="4">
        <v>11854</v>
      </c>
      <c r="J60" s="4">
        <v>20017</v>
      </c>
      <c r="K60" s="4">
        <v>11490</v>
      </c>
      <c r="L60" s="4">
        <v>18673</v>
      </c>
      <c r="M60" s="4">
        <v>20774</v>
      </c>
      <c r="N60" s="4">
        <v>21500</v>
      </c>
      <c r="O60" s="9">
        <v>12892</v>
      </c>
      <c r="P60" s="9">
        <v>15000</v>
      </c>
      <c r="Q60" s="9">
        <v>12628</v>
      </c>
      <c r="R60" s="9">
        <v>13732</v>
      </c>
      <c r="S60" s="9">
        <v>15000</v>
      </c>
      <c r="T60" s="9">
        <v>13000</v>
      </c>
      <c r="U60" s="9">
        <v>18500</v>
      </c>
      <c r="V60" s="9">
        <v>12729</v>
      </c>
      <c r="W60" s="9">
        <v>17333</v>
      </c>
      <c r="X60" s="9">
        <v>15650</v>
      </c>
      <c r="Y60" s="9">
        <v>15043</v>
      </c>
      <c r="Z60" s="7">
        <v>12351</v>
      </c>
      <c r="AA60" s="25">
        <v>11185.97</v>
      </c>
      <c r="AB60">
        <v>8000</v>
      </c>
      <c r="AC60" s="4">
        <v>11854</v>
      </c>
      <c r="AD60" s="4">
        <v>20017</v>
      </c>
      <c r="AE60" s="4">
        <v>11490</v>
      </c>
      <c r="AF60" s="4">
        <v>18673</v>
      </c>
      <c r="AG60" s="4">
        <v>20774</v>
      </c>
      <c r="AH60" s="4">
        <v>21284</v>
      </c>
      <c r="AI60" s="9">
        <v>12892</v>
      </c>
      <c r="AJ60" s="9">
        <v>11251</v>
      </c>
      <c r="AK60" s="9">
        <v>12628</v>
      </c>
      <c r="AL60" s="9">
        <v>9528</v>
      </c>
      <c r="AM60" s="9">
        <v>10301</v>
      </c>
      <c r="AN60" s="9">
        <v>8994</v>
      </c>
      <c r="AO60" s="9">
        <v>15773</v>
      </c>
      <c r="AP60" s="9">
        <v>12729</v>
      </c>
      <c r="AQ60" s="9">
        <v>17333</v>
      </c>
      <c r="AR60" s="9">
        <v>15646</v>
      </c>
      <c r="AS60" s="9">
        <v>15043</v>
      </c>
      <c r="AT60" s="9">
        <v>12351</v>
      </c>
      <c r="AU60">
        <v>11185.97</v>
      </c>
    </row>
    <row r="61" spans="1:47">
      <c r="A61" s="2" t="str">
        <f t="shared" si="20"/>
        <v>General Fund</v>
      </c>
      <c r="B61" s="2">
        <f t="shared" si="21"/>
        <v>7</v>
      </c>
      <c r="C61" s="2" t="str">
        <f t="shared" si="22"/>
        <v>Elections</v>
      </c>
      <c r="D61" s="2" t="str">
        <f t="shared" si="5"/>
        <v>Elections</v>
      </c>
      <c r="E61" s="2" t="s">
        <v>139</v>
      </c>
      <c r="F61"/>
      <c r="H61" s="2" t="str">
        <f t="shared" si="23"/>
        <v>County Clerk</v>
      </c>
      <c r="I61" s="9" t="s">
        <v>137</v>
      </c>
      <c r="J61" s="9" t="s">
        <v>137</v>
      </c>
      <c r="K61" s="9" t="s">
        <v>137</v>
      </c>
      <c r="L61" s="9" t="s">
        <v>137</v>
      </c>
      <c r="M61" s="9" t="s">
        <v>137</v>
      </c>
      <c r="N61" s="9" t="s">
        <v>137</v>
      </c>
      <c r="O61" s="9" t="s">
        <v>137</v>
      </c>
      <c r="P61" s="9" t="s">
        <v>137</v>
      </c>
      <c r="Q61" s="9" t="s">
        <v>137</v>
      </c>
      <c r="R61" s="9" t="s">
        <v>137</v>
      </c>
      <c r="S61" s="9" t="s">
        <v>137</v>
      </c>
      <c r="T61" s="9" t="s">
        <v>137</v>
      </c>
      <c r="U61" s="9" t="s">
        <v>137</v>
      </c>
      <c r="V61" s="9">
        <v>2000</v>
      </c>
      <c r="W61" s="9">
        <v>266</v>
      </c>
      <c r="X61" s="9">
        <v>1199</v>
      </c>
      <c r="Y61" s="9">
        <v>265</v>
      </c>
      <c r="Z61" s="7">
        <v>300</v>
      </c>
      <c r="AA61" s="25">
        <v>0</v>
      </c>
      <c r="AB61">
        <v>0</v>
      </c>
      <c r="AC61" s="9" t="s">
        <v>137</v>
      </c>
      <c r="AD61" s="9" t="s">
        <v>137</v>
      </c>
      <c r="AE61" s="9" t="s">
        <v>137</v>
      </c>
      <c r="AF61" s="9" t="s">
        <v>137</v>
      </c>
      <c r="AG61" s="9" t="s">
        <v>137</v>
      </c>
      <c r="AH61" s="9" t="s">
        <v>137</v>
      </c>
      <c r="AI61" s="9" t="s">
        <v>137</v>
      </c>
      <c r="AJ61" s="9" t="s">
        <v>137</v>
      </c>
      <c r="AK61" s="9" t="s">
        <v>137</v>
      </c>
      <c r="AL61" s="9" t="s">
        <v>137</v>
      </c>
      <c r="AM61" s="9" t="s">
        <v>137</v>
      </c>
      <c r="AN61" s="9" t="s">
        <v>137</v>
      </c>
      <c r="AO61" s="9" t="s">
        <v>137</v>
      </c>
      <c r="AP61" s="9">
        <v>640</v>
      </c>
      <c r="AQ61" s="9">
        <v>267</v>
      </c>
      <c r="AR61" s="9">
        <v>283</v>
      </c>
      <c r="AS61" s="9">
        <v>265</v>
      </c>
      <c r="AT61" s="9">
        <v>77</v>
      </c>
      <c r="AU61">
        <v>0</v>
      </c>
    </row>
    <row r="62" spans="1:47">
      <c r="A62" s="2" t="str">
        <f t="shared" si="20"/>
        <v>General Fund</v>
      </c>
      <c r="B62" s="2">
        <f t="shared" si="21"/>
        <v>7</v>
      </c>
      <c r="C62" s="2" t="str">
        <f t="shared" si="22"/>
        <v>Elections</v>
      </c>
      <c r="D62" s="2" t="str">
        <f t="shared" si="5"/>
        <v>Elections</v>
      </c>
      <c r="E62" s="2" t="s">
        <v>75</v>
      </c>
      <c r="F62"/>
      <c r="H62" s="2" t="str">
        <f t="shared" si="23"/>
        <v>County Clerk</v>
      </c>
      <c r="I62" s="4">
        <v>26966</v>
      </c>
      <c r="J62" s="4">
        <v>24828</v>
      </c>
      <c r="K62" s="4">
        <v>29698</v>
      </c>
      <c r="L62" s="4">
        <v>26000</v>
      </c>
      <c r="M62" s="4">
        <v>31593</v>
      </c>
      <c r="N62" s="4">
        <v>20436</v>
      </c>
      <c r="O62" s="9">
        <v>12358</v>
      </c>
      <c r="P62" s="9">
        <v>23198</v>
      </c>
      <c r="Q62" s="9">
        <v>61047</v>
      </c>
      <c r="R62" s="9">
        <v>32000</v>
      </c>
      <c r="S62" s="9">
        <v>50000</v>
      </c>
      <c r="T62" s="9">
        <v>56000</v>
      </c>
      <c r="U62" s="9">
        <v>42000</v>
      </c>
      <c r="V62" s="9">
        <v>57994</v>
      </c>
      <c r="W62" s="9">
        <v>21980</v>
      </c>
      <c r="X62" s="9">
        <v>51400</v>
      </c>
      <c r="Y62" s="9">
        <v>54709</v>
      </c>
      <c r="Z62" s="7">
        <v>62372</v>
      </c>
      <c r="AA62" s="25">
        <v>50178.23</v>
      </c>
      <c r="AB62">
        <v>50718</v>
      </c>
      <c r="AC62" s="4">
        <v>26646</v>
      </c>
      <c r="AD62" s="4">
        <v>24828</v>
      </c>
      <c r="AE62" s="4">
        <v>29697</v>
      </c>
      <c r="AF62" s="4">
        <v>25118</v>
      </c>
      <c r="AG62" s="4">
        <v>31582</v>
      </c>
      <c r="AH62" s="4">
        <v>20436</v>
      </c>
      <c r="AI62" s="9">
        <v>12358</v>
      </c>
      <c r="AJ62" s="9">
        <v>20100</v>
      </c>
      <c r="AK62" s="9">
        <v>61047</v>
      </c>
      <c r="AL62" s="9">
        <v>14811</v>
      </c>
      <c r="AM62" s="9">
        <v>49839</v>
      </c>
      <c r="AN62" s="9">
        <v>54490</v>
      </c>
      <c r="AO62" s="9">
        <v>34056</v>
      </c>
      <c r="AP62" s="9">
        <v>57994</v>
      </c>
      <c r="AQ62" s="9">
        <v>21980</v>
      </c>
      <c r="AR62" s="9">
        <v>51398</v>
      </c>
      <c r="AS62" s="9">
        <v>54709</v>
      </c>
      <c r="AT62" s="9">
        <v>62372</v>
      </c>
      <c r="AU62">
        <v>50178.23</v>
      </c>
    </row>
    <row r="63" spans="1:47">
      <c r="A63" s="2" t="str">
        <f t="shared" si="20"/>
        <v>General Fund</v>
      </c>
      <c r="B63" s="2">
        <f t="shared" si="21"/>
        <v>7</v>
      </c>
      <c r="C63" s="2" t="str">
        <f t="shared" si="22"/>
        <v>Elections</v>
      </c>
      <c r="D63" s="2" t="str">
        <f t="shared" si="5"/>
        <v>Elections</v>
      </c>
      <c r="E63" s="2" t="s">
        <v>76</v>
      </c>
      <c r="F63"/>
      <c r="H63" s="2" t="str">
        <f t="shared" si="23"/>
        <v>County Clerk</v>
      </c>
      <c r="I63" s="9" t="s">
        <v>137</v>
      </c>
      <c r="J63" s="9" t="s">
        <v>137</v>
      </c>
      <c r="K63" s="9" t="s">
        <v>137</v>
      </c>
      <c r="L63" s="9" t="s">
        <v>137</v>
      </c>
      <c r="M63" s="9" t="s">
        <v>137</v>
      </c>
      <c r="N63" s="9" t="s">
        <v>137</v>
      </c>
      <c r="O63" s="9" t="s">
        <v>137</v>
      </c>
      <c r="P63" s="9" t="s">
        <v>137</v>
      </c>
      <c r="Q63" s="9" t="s">
        <v>137</v>
      </c>
      <c r="R63" s="9" t="s">
        <v>137</v>
      </c>
      <c r="S63" s="9">
        <v>21200</v>
      </c>
      <c r="T63" s="9">
        <v>25000</v>
      </c>
      <c r="U63" s="9">
        <v>19700</v>
      </c>
      <c r="V63" s="9">
        <v>26700</v>
      </c>
      <c r="W63" s="9">
        <v>42707</v>
      </c>
      <c r="X63" s="9">
        <v>33100</v>
      </c>
      <c r="Y63" s="9">
        <v>36377</v>
      </c>
      <c r="Z63" s="7">
        <v>32420</v>
      </c>
      <c r="AA63" s="25">
        <v>38006.31</v>
      </c>
      <c r="AB63">
        <v>38151</v>
      </c>
      <c r="AC63" s="9" t="s">
        <v>137</v>
      </c>
      <c r="AD63" s="9" t="s">
        <v>137</v>
      </c>
      <c r="AE63" s="9" t="s">
        <v>137</v>
      </c>
      <c r="AF63" s="9" t="s">
        <v>137</v>
      </c>
      <c r="AG63" s="9" t="s">
        <v>137</v>
      </c>
      <c r="AH63" s="9" t="s">
        <v>137</v>
      </c>
      <c r="AI63" s="9" t="s">
        <v>137</v>
      </c>
      <c r="AJ63" s="9" t="s">
        <v>137</v>
      </c>
      <c r="AK63" s="9" t="s">
        <v>137</v>
      </c>
      <c r="AL63" s="9" t="s">
        <v>137</v>
      </c>
      <c r="AM63" s="9">
        <v>21066</v>
      </c>
      <c r="AN63" s="9">
        <v>15417</v>
      </c>
      <c r="AO63" s="9">
        <v>19322</v>
      </c>
      <c r="AP63" s="9">
        <v>26450</v>
      </c>
      <c r="AQ63" s="9">
        <v>42707</v>
      </c>
      <c r="AR63" s="9">
        <v>33098</v>
      </c>
      <c r="AS63" s="9">
        <v>36377</v>
      </c>
      <c r="AT63" s="9">
        <v>31944</v>
      </c>
      <c r="AU63">
        <v>38006.31</v>
      </c>
    </row>
    <row r="64" spans="1:47">
      <c r="A64" s="2" t="str">
        <f t="shared" si="20"/>
        <v>General Fund</v>
      </c>
      <c r="B64" s="2">
        <f t="shared" si="21"/>
        <v>7</v>
      </c>
      <c r="C64" s="2" t="str">
        <f t="shared" si="22"/>
        <v>Elections</v>
      </c>
      <c r="D64" s="2" t="str">
        <f t="shared" si="5"/>
        <v>Elections</v>
      </c>
      <c r="E64" s="2" t="s">
        <v>79</v>
      </c>
      <c r="H64" s="2" t="str">
        <f t="shared" si="23"/>
        <v>County Clerk</v>
      </c>
      <c r="I64" s="4" t="s">
        <v>137</v>
      </c>
      <c r="J64" s="6">
        <v>860</v>
      </c>
      <c r="K64" s="6">
        <v>0</v>
      </c>
      <c r="L64" s="6">
        <v>1000</v>
      </c>
      <c r="M64" s="6" t="s">
        <v>137</v>
      </c>
      <c r="N64" s="6" t="s">
        <v>137</v>
      </c>
      <c r="O64" s="9" t="s">
        <v>137</v>
      </c>
      <c r="P64" s="9" t="s">
        <v>137</v>
      </c>
      <c r="Q64" s="9" t="s">
        <v>137</v>
      </c>
      <c r="R64" s="9" t="s">
        <v>137</v>
      </c>
      <c r="S64" s="9" t="s">
        <v>137</v>
      </c>
      <c r="T64" s="9" t="s">
        <v>137</v>
      </c>
      <c r="U64" s="9" t="s">
        <v>137</v>
      </c>
      <c r="V64" s="9" t="s">
        <v>137</v>
      </c>
      <c r="W64" s="9" t="s">
        <v>137</v>
      </c>
      <c r="X64" s="9" t="s">
        <v>137</v>
      </c>
      <c r="Y64" s="9">
        <v>350</v>
      </c>
      <c r="Z64" s="7" t="s">
        <v>137</v>
      </c>
      <c r="AA64" s="25">
        <v>0</v>
      </c>
      <c r="AB64">
        <v>0</v>
      </c>
      <c r="AC64" s="4" t="s">
        <v>137</v>
      </c>
      <c r="AD64" s="6">
        <v>860</v>
      </c>
      <c r="AE64" s="6">
        <v>0</v>
      </c>
      <c r="AF64" s="6">
        <v>849</v>
      </c>
      <c r="AG64" s="6" t="s">
        <v>137</v>
      </c>
      <c r="AH64" s="6" t="s">
        <v>137</v>
      </c>
      <c r="AI64" s="9" t="s">
        <v>137</v>
      </c>
      <c r="AJ64" s="9" t="s">
        <v>137</v>
      </c>
      <c r="AK64" s="9" t="s">
        <v>137</v>
      </c>
      <c r="AL64" s="9" t="s">
        <v>137</v>
      </c>
      <c r="AM64" s="9" t="s">
        <v>137</v>
      </c>
      <c r="AN64" s="9" t="s">
        <v>137</v>
      </c>
      <c r="AO64" s="9" t="s">
        <v>137</v>
      </c>
      <c r="AP64" s="9" t="s">
        <v>137</v>
      </c>
      <c r="AQ64" s="9" t="s">
        <v>137</v>
      </c>
      <c r="AR64" s="9" t="s">
        <v>137</v>
      </c>
      <c r="AS64" s="9">
        <v>350</v>
      </c>
      <c r="AT64" s="9" t="s">
        <v>137</v>
      </c>
      <c r="AU64">
        <v>0</v>
      </c>
    </row>
    <row r="65" spans="1:48">
      <c r="A65" s="2" t="str">
        <f t="shared" si="20"/>
        <v>General Fund</v>
      </c>
      <c r="B65" s="2">
        <f t="shared" si="21"/>
        <v>7</v>
      </c>
      <c r="C65" s="2" t="str">
        <f t="shared" si="22"/>
        <v>Elections</v>
      </c>
      <c r="D65" s="2" t="str">
        <f t="shared" si="5"/>
        <v>Elections</v>
      </c>
      <c r="E65" s="2" t="s">
        <v>77</v>
      </c>
      <c r="H65" s="2" t="str">
        <f t="shared" si="23"/>
        <v>County Clerk</v>
      </c>
      <c r="I65" s="4">
        <v>12000</v>
      </c>
      <c r="J65" s="4">
        <v>12911</v>
      </c>
      <c r="K65" s="4">
        <v>11177</v>
      </c>
      <c r="L65" s="4">
        <v>10968</v>
      </c>
      <c r="M65" s="4">
        <v>6006</v>
      </c>
      <c r="N65" s="4">
        <v>12000</v>
      </c>
      <c r="O65" s="7">
        <v>64293</v>
      </c>
      <c r="P65" s="7">
        <v>15892</v>
      </c>
      <c r="Q65" s="7">
        <v>13172</v>
      </c>
      <c r="R65" s="7">
        <v>30496</v>
      </c>
      <c r="S65" s="7">
        <v>25499</v>
      </c>
      <c r="T65" s="7">
        <v>42155</v>
      </c>
      <c r="U65" s="7">
        <v>22100</v>
      </c>
      <c r="V65" s="7">
        <v>21800</v>
      </c>
      <c r="W65" s="7">
        <v>7989</v>
      </c>
      <c r="X65" s="7">
        <v>11500</v>
      </c>
      <c r="Y65" s="7">
        <v>5532</v>
      </c>
      <c r="Z65" s="7">
        <v>10018</v>
      </c>
      <c r="AA65" s="25">
        <v>3317.35</v>
      </c>
      <c r="AB65">
        <v>1600</v>
      </c>
      <c r="AC65" s="4">
        <v>11601</v>
      </c>
      <c r="AD65" s="4">
        <v>12911</v>
      </c>
      <c r="AE65" s="4">
        <v>11177</v>
      </c>
      <c r="AF65" s="4">
        <v>10898</v>
      </c>
      <c r="AG65" s="4">
        <v>6006</v>
      </c>
      <c r="AH65" s="4">
        <v>11949</v>
      </c>
      <c r="AI65" s="7">
        <v>62978</v>
      </c>
      <c r="AJ65" s="7">
        <v>15892</v>
      </c>
      <c r="AK65" s="7">
        <v>13150</v>
      </c>
      <c r="AL65" s="7">
        <v>27800</v>
      </c>
      <c r="AM65" s="7">
        <v>15950</v>
      </c>
      <c r="AN65" s="7">
        <v>15103</v>
      </c>
      <c r="AO65" s="7">
        <v>21481</v>
      </c>
      <c r="AP65" s="7">
        <v>18447</v>
      </c>
      <c r="AQ65" s="7">
        <v>7989</v>
      </c>
      <c r="AR65" s="7">
        <v>10949</v>
      </c>
      <c r="AS65" s="7">
        <v>5532</v>
      </c>
      <c r="AT65" s="7">
        <v>8943</v>
      </c>
      <c r="AU65">
        <v>3317.35</v>
      </c>
    </row>
    <row r="66" spans="1:48">
      <c r="A66" s="2" t="str">
        <f t="shared" si="20"/>
        <v>General Fund</v>
      </c>
      <c r="B66" s="2">
        <f t="shared" si="21"/>
        <v>7</v>
      </c>
      <c r="C66" s="2" t="str">
        <f t="shared" si="22"/>
        <v>Elections</v>
      </c>
      <c r="D66" s="2" t="str">
        <f t="shared" si="5"/>
        <v>Elections</v>
      </c>
      <c r="E66" s="2" t="s">
        <v>143</v>
      </c>
      <c r="H66" s="2" t="str">
        <f t="shared" si="23"/>
        <v>County Clerk</v>
      </c>
      <c r="I66" s="5" t="s">
        <v>137</v>
      </c>
      <c r="J66" s="5" t="s">
        <v>137</v>
      </c>
      <c r="K66" s="5" t="s">
        <v>137</v>
      </c>
      <c r="L66" s="5" t="s">
        <v>137</v>
      </c>
      <c r="M66" s="5" t="s">
        <v>137</v>
      </c>
      <c r="N66" s="5">
        <v>2317</v>
      </c>
      <c r="O66" s="10">
        <v>675</v>
      </c>
      <c r="P66" s="10">
        <v>8210</v>
      </c>
      <c r="Q66" s="10">
        <v>9700</v>
      </c>
      <c r="R66" s="10">
        <v>293000</v>
      </c>
      <c r="S66" s="10">
        <v>6230</v>
      </c>
      <c r="T66" s="10">
        <v>12000</v>
      </c>
      <c r="U66" s="10">
        <v>1500</v>
      </c>
      <c r="V66" s="10">
        <v>3350</v>
      </c>
      <c r="W66" s="10" t="s">
        <v>137</v>
      </c>
      <c r="X66" s="10" t="s">
        <v>137</v>
      </c>
      <c r="Y66" s="10" t="s">
        <v>137</v>
      </c>
      <c r="Z66" s="7" t="s">
        <v>137</v>
      </c>
      <c r="AA66" s="25">
        <v>0</v>
      </c>
      <c r="AB66">
        <v>0</v>
      </c>
      <c r="AC66" s="5" t="s">
        <v>137</v>
      </c>
      <c r="AD66" s="5" t="s">
        <v>137</v>
      </c>
      <c r="AE66" s="5" t="s">
        <v>137</v>
      </c>
      <c r="AF66" s="5" t="s">
        <v>137</v>
      </c>
      <c r="AG66" s="5" t="s">
        <v>137</v>
      </c>
      <c r="AH66" s="5">
        <v>2317</v>
      </c>
      <c r="AI66" s="10">
        <v>675</v>
      </c>
      <c r="AJ66" s="10">
        <v>1559</v>
      </c>
      <c r="AK66" s="10">
        <v>9700</v>
      </c>
      <c r="AL66" s="10">
        <v>254935</v>
      </c>
      <c r="AM66" s="10">
        <v>15778</v>
      </c>
      <c r="AN66" s="10">
        <v>0</v>
      </c>
      <c r="AO66" s="10">
        <v>0</v>
      </c>
      <c r="AP66" s="10">
        <v>3350</v>
      </c>
      <c r="AQ66" s="10" t="s">
        <v>137</v>
      </c>
      <c r="AR66" s="10" t="s">
        <v>137</v>
      </c>
      <c r="AS66" s="10" t="s">
        <v>137</v>
      </c>
      <c r="AT66" s="10" t="s">
        <v>137</v>
      </c>
      <c r="AU66">
        <v>0</v>
      </c>
    </row>
    <row r="67" spans="1:48">
      <c r="A67" s="2" t="s">
        <v>44</v>
      </c>
      <c r="B67" s="2">
        <f>B54+1</f>
        <v>8</v>
      </c>
      <c r="C67" s="2" t="s">
        <v>78</v>
      </c>
      <c r="D67" s="2" t="str">
        <f t="shared" ref="D67:D113" si="24">C67</f>
        <v>Supervisor of Assessments</v>
      </c>
      <c r="E67" s="2" t="s">
        <v>114</v>
      </c>
      <c r="F67"/>
      <c r="G67" s="3"/>
      <c r="H67" s="2" t="s">
        <v>78</v>
      </c>
      <c r="I67" s="4">
        <v>88764</v>
      </c>
      <c r="J67" s="4">
        <v>94126</v>
      </c>
      <c r="K67" s="4">
        <v>113940</v>
      </c>
      <c r="L67" s="4">
        <v>117847</v>
      </c>
      <c r="M67" s="4">
        <v>130328</v>
      </c>
      <c r="N67" s="4">
        <v>135052</v>
      </c>
      <c r="O67" s="9">
        <v>142818</v>
      </c>
      <c r="P67" s="9">
        <v>137777</v>
      </c>
      <c r="Q67" s="9">
        <v>132760</v>
      </c>
      <c r="R67" s="9">
        <v>129741</v>
      </c>
      <c r="S67" s="9">
        <v>129741</v>
      </c>
      <c r="T67" s="9">
        <v>129741</v>
      </c>
      <c r="U67" s="9">
        <v>170905</v>
      </c>
      <c r="V67" s="9">
        <v>169200</v>
      </c>
      <c r="W67" s="9">
        <v>151671</v>
      </c>
      <c r="X67" s="9">
        <v>136679</v>
      </c>
      <c r="Y67" s="9">
        <v>125332</v>
      </c>
      <c r="Z67" s="7">
        <v>116000</v>
      </c>
      <c r="AA67" s="25">
        <f>101920.34+270+15980</f>
        <v>118170.34</v>
      </c>
      <c r="AB67">
        <v>102172</v>
      </c>
      <c r="AC67" s="4">
        <v>88764</v>
      </c>
      <c r="AD67" s="4">
        <v>90757</v>
      </c>
      <c r="AE67" s="4">
        <v>105647</v>
      </c>
      <c r="AF67" s="4">
        <v>117631</v>
      </c>
      <c r="AG67" s="4">
        <v>128658</v>
      </c>
      <c r="AH67" s="4">
        <v>132596</v>
      </c>
      <c r="AI67" s="9">
        <v>138650</v>
      </c>
      <c r="AJ67" s="9">
        <v>135470</v>
      </c>
      <c r="AK67" s="9">
        <v>124179</v>
      </c>
      <c r="AL67" s="9">
        <v>121750</v>
      </c>
      <c r="AM67" s="9">
        <v>121337</v>
      </c>
      <c r="AN67" s="9">
        <v>118442</v>
      </c>
      <c r="AO67" s="9">
        <v>136964</v>
      </c>
      <c r="AP67" s="9">
        <v>152941</v>
      </c>
      <c r="AQ67" s="9">
        <v>151670</v>
      </c>
      <c r="AR67" s="9">
        <v>136679</v>
      </c>
      <c r="AS67" s="9">
        <v>119959</v>
      </c>
      <c r="AT67" s="9">
        <v>111248</v>
      </c>
      <c r="AU67">
        <f>101920.34+270+15980-3394.5</f>
        <v>114775.84</v>
      </c>
    </row>
    <row r="68" spans="1:48">
      <c r="A68" s="2" t="str">
        <f>A67</f>
        <v>General Fund</v>
      </c>
      <c r="B68" s="2">
        <f>B67</f>
        <v>8</v>
      </c>
      <c r="C68" s="2" t="str">
        <f>C67</f>
        <v>Supervisor of Assessments</v>
      </c>
      <c r="D68" s="2" t="str">
        <f t="shared" si="24"/>
        <v>Supervisor of Assessments</v>
      </c>
      <c r="E68" s="2" t="s">
        <v>48</v>
      </c>
      <c r="F68"/>
      <c r="H68" s="2" t="str">
        <f>H67</f>
        <v>Supervisor of Assessments</v>
      </c>
      <c r="I68" s="4">
        <v>1830</v>
      </c>
      <c r="J68" s="4">
        <v>1000</v>
      </c>
      <c r="K68" s="4">
        <v>1000</v>
      </c>
      <c r="L68" s="4">
        <v>1000</v>
      </c>
      <c r="M68" s="4">
        <v>1034</v>
      </c>
      <c r="N68" s="4">
        <v>1000</v>
      </c>
      <c r="O68" s="9">
        <v>1000</v>
      </c>
      <c r="P68" s="9">
        <v>1000</v>
      </c>
      <c r="Q68" s="9">
        <v>1000</v>
      </c>
      <c r="R68" s="9">
        <v>1000</v>
      </c>
      <c r="S68" s="9">
        <v>1000</v>
      </c>
      <c r="T68" s="9">
        <v>1300</v>
      </c>
      <c r="U68" s="9">
        <v>1300</v>
      </c>
      <c r="V68" s="9">
        <v>1300</v>
      </c>
      <c r="W68" s="9">
        <v>249</v>
      </c>
      <c r="X68" s="9">
        <v>2185</v>
      </c>
      <c r="Y68" s="9">
        <v>1752</v>
      </c>
      <c r="Z68" s="7">
        <v>1800</v>
      </c>
      <c r="AA68" s="25">
        <v>1800</v>
      </c>
      <c r="AB68">
        <v>1800</v>
      </c>
      <c r="AC68" s="4">
        <v>1830</v>
      </c>
      <c r="AD68" s="4">
        <v>886</v>
      </c>
      <c r="AE68" s="4">
        <v>861</v>
      </c>
      <c r="AF68" s="4">
        <v>846</v>
      </c>
      <c r="AG68" s="4">
        <v>1034</v>
      </c>
      <c r="AH68" s="4">
        <v>292</v>
      </c>
      <c r="AI68" s="9">
        <v>657</v>
      </c>
      <c r="AJ68" s="9">
        <v>410</v>
      </c>
      <c r="AK68" s="9">
        <v>557</v>
      </c>
      <c r="AL68" s="9">
        <v>805</v>
      </c>
      <c r="AM68" s="9">
        <v>298</v>
      </c>
      <c r="AN68" s="9">
        <v>451</v>
      </c>
      <c r="AO68" s="9">
        <v>1233</v>
      </c>
      <c r="AP68" s="9">
        <v>902</v>
      </c>
      <c r="AQ68" s="9">
        <v>249</v>
      </c>
      <c r="AR68" s="9">
        <v>2185</v>
      </c>
      <c r="AS68" s="9">
        <v>925</v>
      </c>
      <c r="AT68" s="9">
        <v>1434</v>
      </c>
      <c r="AU68">
        <f>1800-531.08</f>
        <v>1268.92</v>
      </c>
    </row>
    <row r="69" spans="1:48">
      <c r="A69" s="2" t="str">
        <f t="shared" ref="A69:A76" si="25">A68</f>
        <v>General Fund</v>
      </c>
      <c r="B69" s="2">
        <f t="shared" ref="B69:B76" si="26">B68</f>
        <v>8</v>
      </c>
      <c r="C69" s="2" t="str">
        <f t="shared" ref="C69:C76" si="27">C68</f>
        <v>Supervisor of Assessments</v>
      </c>
      <c r="D69" s="2" t="str">
        <f t="shared" si="24"/>
        <v>Supervisor of Assessments</v>
      </c>
      <c r="E69" s="2" t="s">
        <v>49</v>
      </c>
      <c r="F69"/>
      <c r="H69" s="2" t="str">
        <f t="shared" ref="H69:H76" si="28">H68</f>
        <v>Supervisor of Assessments</v>
      </c>
      <c r="I69" s="4">
        <v>9290</v>
      </c>
      <c r="J69" s="4">
        <v>10000</v>
      </c>
      <c r="K69" s="4">
        <v>10000</v>
      </c>
      <c r="L69" s="4">
        <v>10000</v>
      </c>
      <c r="M69" s="4">
        <v>8190</v>
      </c>
      <c r="N69" s="4">
        <v>9000</v>
      </c>
      <c r="O69" s="9">
        <v>6730</v>
      </c>
      <c r="P69" s="9">
        <v>8000</v>
      </c>
      <c r="Q69" s="9">
        <v>8000</v>
      </c>
      <c r="R69" s="9">
        <v>8000</v>
      </c>
      <c r="S69" s="9">
        <v>8000</v>
      </c>
      <c r="T69" s="9">
        <v>8000</v>
      </c>
      <c r="U69" s="9">
        <v>10000</v>
      </c>
      <c r="V69" s="9">
        <v>10000</v>
      </c>
      <c r="W69" s="9">
        <v>6647</v>
      </c>
      <c r="X69" s="9">
        <v>8820</v>
      </c>
      <c r="Y69" s="9">
        <v>9126</v>
      </c>
      <c r="Z69" s="7">
        <v>14435</v>
      </c>
      <c r="AA69" s="25">
        <v>14434.8</v>
      </c>
      <c r="AB69">
        <v>14440</v>
      </c>
      <c r="AC69" s="4">
        <v>9290</v>
      </c>
      <c r="AD69" s="4">
        <v>9510</v>
      </c>
      <c r="AE69" s="4">
        <v>9007</v>
      </c>
      <c r="AF69" s="4">
        <v>3967</v>
      </c>
      <c r="AG69" s="4">
        <v>7220</v>
      </c>
      <c r="AH69" s="4">
        <v>5235</v>
      </c>
      <c r="AI69" s="9">
        <v>868</v>
      </c>
      <c r="AJ69" s="9">
        <v>1191</v>
      </c>
      <c r="AK69" s="9">
        <v>5037</v>
      </c>
      <c r="AL69" s="9">
        <v>948</v>
      </c>
      <c r="AM69" s="9">
        <v>1468</v>
      </c>
      <c r="AN69" s="9">
        <v>4652</v>
      </c>
      <c r="AO69" s="9">
        <v>8826</v>
      </c>
      <c r="AP69" s="9">
        <v>1183</v>
      </c>
      <c r="AQ69" s="9">
        <v>6647</v>
      </c>
      <c r="AR69" s="9">
        <v>8820</v>
      </c>
      <c r="AS69" s="9">
        <v>9126</v>
      </c>
      <c r="AT69" s="9">
        <v>13621</v>
      </c>
      <c r="AU69">
        <v>13489.03</v>
      </c>
    </row>
    <row r="70" spans="1:48">
      <c r="A70" s="2" t="str">
        <f t="shared" si="25"/>
        <v>General Fund</v>
      </c>
      <c r="B70" s="2">
        <f t="shared" si="26"/>
        <v>8</v>
      </c>
      <c r="C70" s="2" t="str">
        <f t="shared" si="27"/>
        <v>Supervisor of Assessments</v>
      </c>
      <c r="D70" s="2" t="str">
        <f t="shared" si="24"/>
        <v>Supervisor of Assessments</v>
      </c>
      <c r="E70" s="2" t="s">
        <v>50</v>
      </c>
      <c r="F70"/>
      <c r="H70" s="2" t="str">
        <f t="shared" si="28"/>
        <v>Supervisor of Assessments</v>
      </c>
      <c r="I70" s="4">
        <v>2114</v>
      </c>
      <c r="J70" s="4">
        <v>3000</v>
      </c>
      <c r="K70" s="4">
        <v>4000</v>
      </c>
      <c r="L70" s="4">
        <v>4000</v>
      </c>
      <c r="M70" s="4">
        <v>6000</v>
      </c>
      <c r="N70" s="4">
        <v>6000</v>
      </c>
      <c r="O70" s="9">
        <v>7000</v>
      </c>
      <c r="P70" s="9">
        <v>6000</v>
      </c>
      <c r="Q70" s="9">
        <v>2981</v>
      </c>
      <c r="R70" s="9">
        <v>6000</v>
      </c>
      <c r="S70" s="9">
        <v>1600</v>
      </c>
      <c r="T70" s="9">
        <v>6000</v>
      </c>
      <c r="U70" s="9">
        <v>6295</v>
      </c>
      <c r="V70" s="9">
        <v>8000</v>
      </c>
      <c r="W70" s="9">
        <v>5290</v>
      </c>
      <c r="X70" s="9">
        <v>3246</v>
      </c>
      <c r="Y70" s="9">
        <v>3672</v>
      </c>
      <c r="Z70" s="7">
        <v>6000</v>
      </c>
      <c r="AA70" s="25">
        <v>2595.98</v>
      </c>
      <c r="AB70">
        <v>6000</v>
      </c>
      <c r="AC70" s="4">
        <v>2114</v>
      </c>
      <c r="AD70" s="4">
        <v>2260</v>
      </c>
      <c r="AE70" s="4">
        <v>2596</v>
      </c>
      <c r="AF70" s="4">
        <v>2016</v>
      </c>
      <c r="AG70" s="4">
        <v>2344</v>
      </c>
      <c r="AH70" s="4">
        <v>1501</v>
      </c>
      <c r="AI70" s="9">
        <v>2965</v>
      </c>
      <c r="AJ70" s="9">
        <v>2683</v>
      </c>
      <c r="AK70" s="9">
        <v>976</v>
      </c>
      <c r="AL70" s="9">
        <v>1022</v>
      </c>
      <c r="AM70" s="9">
        <v>1828</v>
      </c>
      <c r="AN70" s="9">
        <v>969</v>
      </c>
      <c r="AO70" s="9">
        <v>3282</v>
      </c>
      <c r="AP70" s="9">
        <v>2954</v>
      </c>
      <c r="AQ70" s="9">
        <v>5290</v>
      </c>
      <c r="AR70" s="9">
        <v>3246</v>
      </c>
      <c r="AS70" s="9">
        <v>3672</v>
      </c>
      <c r="AT70" s="9">
        <v>4731</v>
      </c>
      <c r="AU70">
        <v>2595.98</v>
      </c>
    </row>
    <row r="71" spans="1:48">
      <c r="A71" s="2" t="str">
        <f t="shared" si="25"/>
        <v>General Fund</v>
      </c>
      <c r="B71" s="2">
        <f t="shared" si="26"/>
        <v>8</v>
      </c>
      <c r="C71" s="2" t="str">
        <f t="shared" si="27"/>
        <v>Supervisor of Assessments</v>
      </c>
      <c r="D71" s="2" t="str">
        <f t="shared" si="24"/>
        <v>Supervisor of Assessments</v>
      </c>
      <c r="E71" s="2" t="s">
        <v>72</v>
      </c>
      <c r="F71"/>
      <c r="H71" s="2" t="str">
        <f t="shared" si="28"/>
        <v>Supervisor of Assessments</v>
      </c>
      <c r="I71" s="4">
        <v>18571</v>
      </c>
      <c r="J71" s="4">
        <v>13123</v>
      </c>
      <c r="K71" s="4">
        <v>17670</v>
      </c>
      <c r="L71" s="4">
        <v>18000</v>
      </c>
      <c r="M71" s="4">
        <v>18000</v>
      </c>
      <c r="N71" s="4">
        <v>17000</v>
      </c>
      <c r="O71" s="9">
        <v>16000</v>
      </c>
      <c r="P71" s="9">
        <v>17000</v>
      </c>
      <c r="Q71" s="9">
        <v>17000</v>
      </c>
      <c r="R71" s="9">
        <v>17000</v>
      </c>
      <c r="S71" s="9">
        <v>17000</v>
      </c>
      <c r="T71" s="9">
        <v>16000</v>
      </c>
      <c r="U71" s="9">
        <v>16000</v>
      </c>
      <c r="V71" s="9">
        <v>14678</v>
      </c>
      <c r="W71" s="9">
        <v>13747</v>
      </c>
      <c r="X71" s="9">
        <v>16237</v>
      </c>
      <c r="Y71" s="9">
        <v>17368</v>
      </c>
      <c r="Z71" s="7">
        <v>20000</v>
      </c>
      <c r="AA71" s="25">
        <v>19519.62</v>
      </c>
      <c r="AB71">
        <v>19988</v>
      </c>
      <c r="AC71" s="4">
        <v>18571</v>
      </c>
      <c r="AD71" s="4">
        <v>4147</v>
      </c>
      <c r="AE71" s="4">
        <v>10939</v>
      </c>
      <c r="AF71" s="4">
        <v>12074</v>
      </c>
      <c r="AG71" s="4">
        <v>11101</v>
      </c>
      <c r="AH71" s="4">
        <v>11152</v>
      </c>
      <c r="AI71" s="9">
        <v>11703</v>
      </c>
      <c r="AJ71" s="9">
        <v>9860</v>
      </c>
      <c r="AK71" s="9">
        <v>12968</v>
      </c>
      <c r="AL71" s="9">
        <v>13287</v>
      </c>
      <c r="AM71" s="9">
        <v>12449</v>
      </c>
      <c r="AN71" s="9">
        <v>14892</v>
      </c>
      <c r="AO71" s="9">
        <v>15541</v>
      </c>
      <c r="AP71" s="9">
        <v>14678</v>
      </c>
      <c r="AQ71" s="9">
        <v>13747</v>
      </c>
      <c r="AR71" s="9">
        <v>16237</v>
      </c>
      <c r="AS71" s="9">
        <v>14359</v>
      </c>
      <c r="AT71" s="9">
        <v>9727</v>
      </c>
      <c r="AU71">
        <v>16545.349999999999</v>
      </c>
    </row>
    <row r="72" spans="1:48">
      <c r="A72" s="2" t="str">
        <f t="shared" si="25"/>
        <v>General Fund</v>
      </c>
      <c r="B72" s="2">
        <f t="shared" si="26"/>
        <v>8</v>
      </c>
      <c r="C72" s="2" t="str">
        <f t="shared" si="27"/>
        <v>Supervisor of Assessments</v>
      </c>
      <c r="D72" s="2" t="str">
        <f t="shared" si="24"/>
        <v>Supervisor of Assessments</v>
      </c>
      <c r="E72" s="2" t="s">
        <v>62</v>
      </c>
      <c r="F72"/>
      <c r="H72" s="2" t="str">
        <f t="shared" si="28"/>
        <v>Supervisor of Assessments</v>
      </c>
      <c r="I72" s="4">
        <v>1304</v>
      </c>
      <c r="J72" s="4">
        <v>3000</v>
      </c>
      <c r="K72" s="4">
        <v>3021</v>
      </c>
      <c r="L72" s="4">
        <v>3000</v>
      </c>
      <c r="M72" s="4">
        <v>3000</v>
      </c>
      <c r="N72" s="4">
        <v>3000</v>
      </c>
      <c r="O72" s="9">
        <v>3000</v>
      </c>
      <c r="P72" s="9">
        <v>3000</v>
      </c>
      <c r="Q72" s="9">
        <v>3000</v>
      </c>
      <c r="R72" s="9">
        <v>3000</v>
      </c>
      <c r="S72" s="9">
        <v>3000</v>
      </c>
      <c r="T72" s="9">
        <v>3000</v>
      </c>
      <c r="U72" s="9">
        <v>2910</v>
      </c>
      <c r="V72" s="9">
        <v>42</v>
      </c>
      <c r="W72" s="9">
        <v>630</v>
      </c>
      <c r="X72" s="9">
        <v>1455</v>
      </c>
      <c r="Y72" s="9" t="s">
        <v>137</v>
      </c>
      <c r="Z72" s="7" t="s">
        <v>137</v>
      </c>
      <c r="AA72" s="25">
        <v>0</v>
      </c>
      <c r="AB72">
        <v>0</v>
      </c>
      <c r="AC72" s="4">
        <v>1304</v>
      </c>
      <c r="AD72" s="4">
        <v>959</v>
      </c>
      <c r="AE72" s="4">
        <v>3021</v>
      </c>
      <c r="AF72" s="4">
        <v>2255</v>
      </c>
      <c r="AG72" s="4">
        <v>1564</v>
      </c>
      <c r="AH72" s="4">
        <v>705</v>
      </c>
      <c r="AI72" s="9">
        <v>2122</v>
      </c>
      <c r="AJ72" s="9">
        <v>1301</v>
      </c>
      <c r="AK72" s="9">
        <v>587</v>
      </c>
      <c r="AL72" s="9">
        <v>974</v>
      </c>
      <c r="AM72" s="9">
        <v>30</v>
      </c>
      <c r="AN72" s="9">
        <v>1800</v>
      </c>
      <c r="AO72" s="9">
        <v>725</v>
      </c>
      <c r="AP72" s="9">
        <v>20</v>
      </c>
      <c r="AQ72" s="9">
        <v>630</v>
      </c>
      <c r="AR72" s="9">
        <v>1455</v>
      </c>
      <c r="AS72" s="9" t="s">
        <v>137</v>
      </c>
      <c r="AT72" s="9" t="s">
        <v>137</v>
      </c>
      <c r="AU72">
        <v>0</v>
      </c>
    </row>
    <row r="73" spans="1:48">
      <c r="A73" s="2" t="str">
        <f t="shared" si="25"/>
        <v>General Fund</v>
      </c>
      <c r="B73" s="2">
        <f t="shared" si="26"/>
        <v>8</v>
      </c>
      <c r="C73" s="2" t="str">
        <f t="shared" si="27"/>
        <v>Supervisor of Assessments</v>
      </c>
      <c r="D73" s="2" t="str">
        <f t="shared" si="24"/>
        <v>Supervisor of Assessments</v>
      </c>
      <c r="E73" s="2" t="s">
        <v>51</v>
      </c>
      <c r="F73"/>
      <c r="H73" s="2" t="str">
        <f t="shared" si="28"/>
        <v>Supervisor of Assessments</v>
      </c>
      <c r="I73" s="4">
        <v>1627</v>
      </c>
      <c r="J73" s="4">
        <v>1800</v>
      </c>
      <c r="K73" s="4">
        <v>2109</v>
      </c>
      <c r="L73" s="4">
        <v>2739</v>
      </c>
      <c r="M73" s="4">
        <v>2800</v>
      </c>
      <c r="N73" s="4">
        <v>2800</v>
      </c>
      <c r="O73" s="9">
        <v>2926</v>
      </c>
      <c r="P73" s="9">
        <v>3800</v>
      </c>
      <c r="Q73" s="9">
        <v>3800</v>
      </c>
      <c r="R73" s="9">
        <v>3800</v>
      </c>
      <c r="S73" s="9">
        <v>3800</v>
      </c>
      <c r="T73" s="9">
        <v>4403</v>
      </c>
      <c r="U73" s="9">
        <v>4500</v>
      </c>
      <c r="V73" s="9">
        <v>4500</v>
      </c>
      <c r="W73" s="9">
        <v>2344</v>
      </c>
      <c r="X73" s="9">
        <v>3373</v>
      </c>
      <c r="Y73" s="9">
        <v>3600</v>
      </c>
      <c r="Z73" s="7">
        <v>3600</v>
      </c>
      <c r="AA73" s="25">
        <v>3621.29</v>
      </c>
      <c r="AB73">
        <v>3600</v>
      </c>
      <c r="AC73" s="4">
        <v>1567</v>
      </c>
      <c r="AD73" s="4">
        <v>1301</v>
      </c>
      <c r="AE73" s="4">
        <v>2082</v>
      </c>
      <c r="AF73" s="4">
        <v>2739</v>
      </c>
      <c r="AG73" s="4">
        <v>2387</v>
      </c>
      <c r="AH73" s="4">
        <v>2604</v>
      </c>
      <c r="AI73" s="9">
        <v>2926</v>
      </c>
      <c r="AJ73" s="9">
        <v>2908</v>
      </c>
      <c r="AK73" s="9">
        <v>2434</v>
      </c>
      <c r="AL73" s="9">
        <v>2264</v>
      </c>
      <c r="AM73" s="9">
        <v>2250</v>
      </c>
      <c r="AN73" s="9">
        <v>2031</v>
      </c>
      <c r="AO73" s="9">
        <v>2521</v>
      </c>
      <c r="AP73" s="9">
        <v>3061</v>
      </c>
      <c r="AQ73" s="9">
        <v>2344</v>
      </c>
      <c r="AR73" s="9">
        <v>3373</v>
      </c>
      <c r="AS73" s="9">
        <v>3160</v>
      </c>
      <c r="AT73" s="9">
        <v>2921</v>
      </c>
      <c r="AU73">
        <v>3621.29</v>
      </c>
    </row>
    <row r="74" spans="1:48">
      <c r="A74" s="2" t="str">
        <f t="shared" si="25"/>
        <v>General Fund</v>
      </c>
      <c r="B74" s="2">
        <f t="shared" si="26"/>
        <v>8</v>
      </c>
      <c r="C74" s="2" t="str">
        <f t="shared" si="27"/>
        <v>Supervisor of Assessments</v>
      </c>
      <c r="D74" s="2" t="str">
        <f t="shared" si="24"/>
        <v>Supervisor of Assessments</v>
      </c>
      <c r="E74" s="2" t="s">
        <v>59</v>
      </c>
      <c r="F74"/>
      <c r="H74" s="2" t="str">
        <f t="shared" si="28"/>
        <v>Supervisor of Assessments</v>
      </c>
      <c r="I74" s="6" t="s">
        <v>137</v>
      </c>
      <c r="J74" s="6">
        <v>1000</v>
      </c>
      <c r="K74" s="6" t="s">
        <v>137</v>
      </c>
      <c r="L74" s="6">
        <v>6761</v>
      </c>
      <c r="M74" s="6">
        <v>2000</v>
      </c>
      <c r="N74" s="6" t="s">
        <v>137</v>
      </c>
      <c r="O74" s="9" t="s">
        <v>137</v>
      </c>
      <c r="P74" s="9" t="s">
        <v>137</v>
      </c>
      <c r="Q74" s="9" t="s">
        <v>137</v>
      </c>
      <c r="R74" s="9" t="s">
        <v>137</v>
      </c>
      <c r="S74" s="9" t="s">
        <v>137</v>
      </c>
      <c r="T74" s="9" t="s">
        <v>137</v>
      </c>
      <c r="U74" s="9" t="s">
        <v>137</v>
      </c>
      <c r="V74" s="9" t="s">
        <v>137</v>
      </c>
      <c r="W74" s="9" t="s">
        <v>137</v>
      </c>
      <c r="X74" s="9" t="s">
        <v>137</v>
      </c>
      <c r="Y74" s="9" t="s">
        <v>137</v>
      </c>
      <c r="Z74" s="7" t="s">
        <v>137</v>
      </c>
      <c r="AA74" s="25">
        <v>150</v>
      </c>
      <c r="AB74">
        <v>0</v>
      </c>
      <c r="AC74" s="6" t="s">
        <v>182</v>
      </c>
      <c r="AD74" s="6">
        <v>0</v>
      </c>
      <c r="AE74" s="6" t="s">
        <v>137</v>
      </c>
      <c r="AF74" s="6">
        <v>6491</v>
      </c>
      <c r="AG74" s="6">
        <v>1182</v>
      </c>
      <c r="AH74" s="6" t="s">
        <v>137</v>
      </c>
      <c r="AI74" s="9" t="s">
        <v>137</v>
      </c>
      <c r="AJ74" s="9" t="s">
        <v>137</v>
      </c>
      <c r="AK74" s="9" t="s">
        <v>137</v>
      </c>
      <c r="AL74" s="9" t="s">
        <v>137</v>
      </c>
      <c r="AM74" s="9" t="s">
        <v>137</v>
      </c>
      <c r="AN74" s="9" t="s">
        <v>137</v>
      </c>
      <c r="AO74" s="9" t="s">
        <v>137</v>
      </c>
      <c r="AP74" s="9" t="s">
        <v>137</v>
      </c>
      <c r="AQ74" s="9" t="s">
        <v>137</v>
      </c>
      <c r="AR74" s="9" t="s">
        <v>137</v>
      </c>
      <c r="AS74" s="9" t="s">
        <v>137</v>
      </c>
      <c r="AT74" s="9" t="s">
        <v>137</v>
      </c>
      <c r="AU74">
        <v>150</v>
      </c>
    </row>
    <row r="75" spans="1:48">
      <c r="A75" s="2" t="str">
        <f t="shared" si="25"/>
        <v>General Fund</v>
      </c>
      <c r="B75" s="2">
        <f t="shared" si="26"/>
        <v>8</v>
      </c>
      <c r="C75" s="2" t="str">
        <f t="shared" si="27"/>
        <v>Supervisor of Assessments</v>
      </c>
      <c r="D75" s="2" t="str">
        <f t="shared" si="24"/>
        <v>Supervisor of Assessments</v>
      </c>
      <c r="E75" s="2" t="s">
        <v>79</v>
      </c>
      <c r="F75"/>
      <c r="H75" s="2" t="str">
        <f t="shared" si="28"/>
        <v>Supervisor of Assessments</v>
      </c>
      <c r="I75" s="6" t="s">
        <v>137</v>
      </c>
      <c r="J75" s="6" t="s">
        <v>137</v>
      </c>
      <c r="K75" s="6" t="s">
        <v>137</v>
      </c>
      <c r="L75" s="6" t="s">
        <v>137</v>
      </c>
      <c r="M75" s="6" t="s">
        <v>137</v>
      </c>
      <c r="N75" s="6">
        <v>2000</v>
      </c>
      <c r="O75" s="9">
        <v>2000</v>
      </c>
      <c r="P75" s="9">
        <v>2000</v>
      </c>
      <c r="Q75" s="9">
        <v>2000</v>
      </c>
      <c r="R75" s="9">
        <v>2000</v>
      </c>
      <c r="S75" s="9">
        <v>2000</v>
      </c>
      <c r="T75" s="9">
        <v>2097</v>
      </c>
      <c r="U75" s="9">
        <v>2090</v>
      </c>
      <c r="V75" s="9">
        <v>2000</v>
      </c>
      <c r="W75" s="9">
        <v>35</v>
      </c>
      <c r="X75" s="9">
        <v>339</v>
      </c>
      <c r="Y75" s="9" t="s">
        <v>137</v>
      </c>
      <c r="Z75" s="7">
        <v>2000</v>
      </c>
      <c r="AA75" s="25">
        <v>3839.97</v>
      </c>
      <c r="AB75">
        <v>2000</v>
      </c>
      <c r="AC75" s="6" t="s">
        <v>182</v>
      </c>
      <c r="AD75" s="6" t="s">
        <v>137</v>
      </c>
      <c r="AE75" s="6" t="s">
        <v>137</v>
      </c>
      <c r="AF75" s="6" t="s">
        <v>137</v>
      </c>
      <c r="AG75" s="6" t="s">
        <v>137</v>
      </c>
      <c r="AH75" s="6">
        <v>1368</v>
      </c>
      <c r="AI75" s="9">
        <v>839</v>
      </c>
      <c r="AJ75" s="9">
        <v>483</v>
      </c>
      <c r="AK75" s="9">
        <v>1548</v>
      </c>
      <c r="AL75" s="9">
        <v>810</v>
      </c>
      <c r="AM75" s="9">
        <v>1668</v>
      </c>
      <c r="AN75" s="9">
        <v>2097</v>
      </c>
      <c r="AO75" s="9">
        <v>2090</v>
      </c>
      <c r="AP75" s="9">
        <v>187</v>
      </c>
      <c r="AQ75" s="9">
        <v>35</v>
      </c>
      <c r="AR75" s="9">
        <v>339</v>
      </c>
      <c r="AS75" s="9" t="s">
        <v>137</v>
      </c>
      <c r="AT75" s="9">
        <v>1848</v>
      </c>
      <c r="AU75">
        <v>3839.97</v>
      </c>
    </row>
    <row r="76" spans="1:48">
      <c r="A76" s="2" t="str">
        <f t="shared" si="25"/>
        <v>General Fund</v>
      </c>
      <c r="B76" s="2">
        <f t="shared" si="26"/>
        <v>8</v>
      </c>
      <c r="C76" s="2" t="str">
        <f t="shared" si="27"/>
        <v>Supervisor of Assessments</v>
      </c>
      <c r="D76" s="2" t="str">
        <f t="shared" si="24"/>
        <v>Supervisor of Assessments</v>
      </c>
      <c r="E76" s="2" t="s">
        <v>76</v>
      </c>
      <c r="F76"/>
      <c r="H76" s="2" t="str">
        <f t="shared" si="28"/>
        <v>Supervisor of Assessments</v>
      </c>
      <c r="I76" s="10" t="s">
        <v>137</v>
      </c>
      <c r="J76" s="10" t="s">
        <v>137</v>
      </c>
      <c r="K76" s="10" t="s">
        <v>137</v>
      </c>
      <c r="L76" s="10" t="s">
        <v>137</v>
      </c>
      <c r="M76" s="10" t="s">
        <v>137</v>
      </c>
      <c r="N76" s="10" t="s">
        <v>137</v>
      </c>
      <c r="O76" s="10" t="s">
        <v>137</v>
      </c>
      <c r="P76" s="10" t="s">
        <v>137</v>
      </c>
      <c r="Q76" s="10" t="s">
        <v>137</v>
      </c>
      <c r="R76" s="10" t="s">
        <v>137</v>
      </c>
      <c r="S76" s="10" t="s">
        <v>137</v>
      </c>
      <c r="T76" s="10" t="s">
        <v>137</v>
      </c>
      <c r="U76" s="10" t="s">
        <v>137</v>
      </c>
      <c r="V76" s="10" t="s">
        <v>137</v>
      </c>
      <c r="W76" s="10">
        <v>3941</v>
      </c>
      <c r="X76" s="10">
        <v>2993</v>
      </c>
      <c r="Y76" s="10" t="s">
        <v>137</v>
      </c>
      <c r="Z76" s="7">
        <v>297</v>
      </c>
      <c r="AA76" s="25">
        <v>0</v>
      </c>
      <c r="AB76">
        <v>0</v>
      </c>
      <c r="AC76" s="10" t="s">
        <v>137</v>
      </c>
      <c r="AD76" s="10" t="s">
        <v>137</v>
      </c>
      <c r="AE76" s="10" t="s">
        <v>137</v>
      </c>
      <c r="AF76" s="10" t="s">
        <v>137</v>
      </c>
      <c r="AG76" s="10" t="s">
        <v>137</v>
      </c>
      <c r="AH76" s="10" t="s">
        <v>137</v>
      </c>
      <c r="AI76" s="10" t="s">
        <v>137</v>
      </c>
      <c r="AJ76" s="10" t="s">
        <v>137</v>
      </c>
      <c r="AK76" s="10" t="s">
        <v>137</v>
      </c>
      <c r="AL76" s="10" t="s">
        <v>137</v>
      </c>
      <c r="AM76" s="10" t="s">
        <v>137</v>
      </c>
      <c r="AN76" s="10" t="s">
        <v>137</v>
      </c>
      <c r="AO76" s="10" t="s">
        <v>137</v>
      </c>
      <c r="AP76" s="10" t="s">
        <v>137</v>
      </c>
      <c r="AQ76" s="10">
        <v>3941</v>
      </c>
      <c r="AR76" s="10">
        <v>2993</v>
      </c>
      <c r="AS76" s="10" t="s">
        <v>137</v>
      </c>
      <c r="AT76" s="10">
        <v>297</v>
      </c>
      <c r="AU76">
        <v>0</v>
      </c>
    </row>
    <row r="77" spans="1:48">
      <c r="A77" s="2" t="s">
        <v>44</v>
      </c>
      <c r="B77" s="2">
        <f>B67+1</f>
        <v>9</v>
      </c>
      <c r="C77" s="2" t="s">
        <v>91</v>
      </c>
      <c r="D77" s="2" t="str">
        <f t="shared" si="24"/>
        <v>Audit</v>
      </c>
      <c r="E77" s="2" t="s">
        <v>144</v>
      </c>
      <c r="G77" s="3"/>
      <c r="H77" s="2" t="s">
        <v>414</v>
      </c>
      <c r="I77" s="4">
        <v>21500</v>
      </c>
      <c r="J77" s="4">
        <v>18000</v>
      </c>
      <c r="K77" s="4">
        <v>18000</v>
      </c>
      <c r="L77" s="4">
        <v>18000</v>
      </c>
      <c r="M77" s="4">
        <v>18000</v>
      </c>
      <c r="N77" s="4">
        <v>18000</v>
      </c>
      <c r="O77" s="7">
        <v>18000</v>
      </c>
      <c r="P77" s="10">
        <v>18000</v>
      </c>
      <c r="Q77" s="10">
        <v>19100</v>
      </c>
      <c r="R77" s="10">
        <v>25574</v>
      </c>
      <c r="S77" s="10">
        <v>22030</v>
      </c>
      <c r="T77" s="10">
        <v>23180</v>
      </c>
      <c r="U77" s="10">
        <v>22033</v>
      </c>
      <c r="V77" s="10">
        <v>22033</v>
      </c>
      <c r="W77" s="10" t="s">
        <v>137</v>
      </c>
      <c r="X77" s="10" t="s">
        <v>137</v>
      </c>
      <c r="Y77" s="10" t="s">
        <v>137</v>
      </c>
      <c r="Z77" s="7" t="s">
        <v>137</v>
      </c>
      <c r="AA77" s="25">
        <v>0</v>
      </c>
      <c r="AB77"/>
      <c r="AC77" s="4">
        <v>21300</v>
      </c>
      <c r="AD77" s="4">
        <v>9370</v>
      </c>
      <c r="AE77" s="4">
        <v>14427</v>
      </c>
      <c r="AF77" s="4">
        <v>12637</v>
      </c>
      <c r="AG77" s="4">
        <v>18035</v>
      </c>
      <c r="AH77" s="4">
        <v>17127</v>
      </c>
      <c r="AI77" s="7">
        <v>23976</v>
      </c>
      <c r="AJ77" s="10">
        <v>24600</v>
      </c>
      <c r="AK77" s="10">
        <v>17005</v>
      </c>
      <c r="AL77" s="10">
        <v>25574</v>
      </c>
      <c r="AM77" s="10">
        <v>22030</v>
      </c>
      <c r="AN77" s="10">
        <v>23180</v>
      </c>
      <c r="AO77" s="10">
        <v>22032</v>
      </c>
      <c r="AP77" s="10">
        <v>22033</v>
      </c>
      <c r="AQ77" s="10" t="s">
        <v>137</v>
      </c>
      <c r="AR77" s="10" t="s">
        <v>137</v>
      </c>
      <c r="AS77" s="10" t="s">
        <v>137</v>
      </c>
      <c r="AT77" s="10" t="s">
        <v>137</v>
      </c>
      <c r="AU77">
        <v>0</v>
      </c>
      <c r="AV77" s="20"/>
    </row>
    <row r="78" spans="1:48">
      <c r="A78" s="2" t="s">
        <v>44</v>
      </c>
      <c r="B78" s="2">
        <f>B77+1</f>
        <v>10</v>
      </c>
      <c r="C78" s="2" t="s">
        <v>145</v>
      </c>
      <c r="D78" s="2" t="str">
        <f t="shared" si="24"/>
        <v>Cemetery</v>
      </c>
      <c r="E78" s="2" t="s">
        <v>146</v>
      </c>
      <c r="G78" s="3"/>
      <c r="H78" s="2" t="s">
        <v>414</v>
      </c>
      <c r="I78" s="4">
        <v>2000</v>
      </c>
      <c r="J78" s="4">
        <v>2500</v>
      </c>
      <c r="K78" s="4">
        <v>2500</v>
      </c>
      <c r="L78" s="4">
        <v>2500</v>
      </c>
      <c r="M78" s="4">
        <v>2500</v>
      </c>
      <c r="N78" s="4">
        <v>2500</v>
      </c>
      <c r="O78" s="7">
        <v>2500</v>
      </c>
      <c r="P78" s="10">
        <v>2500</v>
      </c>
      <c r="Q78" s="10">
        <v>1430</v>
      </c>
      <c r="R78" s="10">
        <v>1200</v>
      </c>
      <c r="S78" s="10">
        <v>1200</v>
      </c>
      <c r="T78" s="10">
        <v>1200</v>
      </c>
      <c r="U78" s="10">
        <v>3800</v>
      </c>
      <c r="V78" s="10">
        <v>3724</v>
      </c>
      <c r="W78" s="10" t="s">
        <v>137</v>
      </c>
      <c r="X78" s="10" t="s">
        <v>137</v>
      </c>
      <c r="Y78" s="10" t="s">
        <v>137</v>
      </c>
      <c r="Z78" s="7" t="s">
        <v>137</v>
      </c>
      <c r="AA78" s="25">
        <v>0</v>
      </c>
      <c r="AB78"/>
      <c r="AC78" s="4">
        <v>783</v>
      </c>
      <c r="AD78" s="4">
        <v>1000</v>
      </c>
      <c r="AE78" s="4">
        <v>350</v>
      </c>
      <c r="AF78" s="4">
        <v>900</v>
      </c>
      <c r="AG78" s="4">
        <v>300</v>
      </c>
      <c r="AH78" s="4">
        <v>900</v>
      </c>
      <c r="AI78" s="7">
        <v>600</v>
      </c>
      <c r="AJ78" s="10">
        <v>600</v>
      </c>
      <c r="AK78" s="10">
        <v>600</v>
      </c>
      <c r="AL78" s="10">
        <v>600</v>
      </c>
      <c r="AM78" s="10">
        <v>600</v>
      </c>
      <c r="AN78" s="10">
        <v>800</v>
      </c>
      <c r="AO78" s="10">
        <v>1250</v>
      </c>
      <c r="AP78" s="10">
        <v>1318</v>
      </c>
      <c r="AQ78" s="10" t="s">
        <v>137</v>
      </c>
      <c r="AR78" s="10" t="s">
        <v>137</v>
      </c>
      <c r="AS78" s="10" t="s">
        <v>137</v>
      </c>
      <c r="AT78" s="10" t="s">
        <v>137</v>
      </c>
      <c r="AU78">
        <v>0</v>
      </c>
    </row>
    <row r="79" spans="1:48">
      <c r="A79" s="2" t="s">
        <v>44</v>
      </c>
      <c r="B79" s="2">
        <f>B78+1</f>
        <v>11</v>
      </c>
      <c r="C79" s="2" t="s">
        <v>80</v>
      </c>
      <c r="D79" s="2" t="str">
        <f t="shared" si="24"/>
        <v>Capital Improvements</v>
      </c>
      <c r="E79" s="2" t="s">
        <v>81</v>
      </c>
      <c r="G79" s="3"/>
      <c r="H79" s="2" t="s">
        <v>414</v>
      </c>
      <c r="I79" s="4">
        <v>155000</v>
      </c>
      <c r="J79" s="4">
        <v>125000</v>
      </c>
      <c r="K79" s="4">
        <v>248602</v>
      </c>
      <c r="L79" s="4">
        <v>441286</v>
      </c>
      <c r="M79" s="4">
        <v>500000</v>
      </c>
      <c r="N79" s="4">
        <v>750000</v>
      </c>
      <c r="O79" s="7">
        <v>243000</v>
      </c>
      <c r="P79" s="10">
        <v>243400</v>
      </c>
      <c r="Q79" s="10">
        <v>135000</v>
      </c>
      <c r="R79" s="10">
        <v>158519</v>
      </c>
      <c r="S79" s="10">
        <v>65208</v>
      </c>
      <c r="T79" s="10">
        <v>25675</v>
      </c>
      <c r="U79" s="10">
        <v>28000</v>
      </c>
      <c r="V79" s="10">
        <v>28000</v>
      </c>
      <c r="W79" s="10">
        <v>28000</v>
      </c>
      <c r="X79" s="10">
        <v>30000</v>
      </c>
      <c r="Y79" s="10">
        <v>2940</v>
      </c>
      <c r="Z79" s="7">
        <v>3000</v>
      </c>
      <c r="AA79" s="25">
        <v>3000</v>
      </c>
      <c r="AB79">
        <v>3000</v>
      </c>
      <c r="AC79" s="4">
        <v>129063</v>
      </c>
      <c r="AD79" s="4">
        <v>36986</v>
      </c>
      <c r="AE79" s="4">
        <v>79495</v>
      </c>
      <c r="AF79" s="4">
        <v>122297</v>
      </c>
      <c r="AG79" s="4">
        <v>639370</v>
      </c>
      <c r="AH79" s="4">
        <v>714230</v>
      </c>
      <c r="AI79" s="7">
        <v>254927</v>
      </c>
      <c r="AJ79" s="10">
        <v>38067</v>
      </c>
      <c r="AK79" s="10">
        <v>134353</v>
      </c>
      <c r="AL79" s="10">
        <v>70183</v>
      </c>
      <c r="AM79" s="10">
        <v>43707</v>
      </c>
      <c r="AN79" s="10">
        <v>16531</v>
      </c>
      <c r="AO79" s="10">
        <v>4000</v>
      </c>
      <c r="AP79" s="10">
        <v>12826</v>
      </c>
      <c r="AQ79" s="10">
        <v>26618</v>
      </c>
      <c r="AR79" s="10">
        <v>28225</v>
      </c>
      <c r="AS79" s="10">
        <v>2940</v>
      </c>
      <c r="AT79" s="10">
        <v>3000</v>
      </c>
      <c r="AU79">
        <v>3000</v>
      </c>
    </row>
    <row r="80" spans="1:48">
      <c r="A80" s="2" t="s">
        <v>44</v>
      </c>
      <c r="B80" s="2">
        <f>B79+1</f>
        <v>12</v>
      </c>
      <c r="C80" s="2" t="s">
        <v>82</v>
      </c>
      <c r="D80" s="2" t="str">
        <f t="shared" si="24"/>
        <v>Copy Room</v>
      </c>
      <c r="E80" s="2" t="s">
        <v>114</v>
      </c>
      <c r="H80" s="2" t="s">
        <v>45</v>
      </c>
      <c r="I80" s="4">
        <v>19368</v>
      </c>
      <c r="J80" s="4">
        <v>20279</v>
      </c>
      <c r="K80" s="4">
        <v>21468</v>
      </c>
      <c r="L80" s="4">
        <v>22982</v>
      </c>
      <c r="M80" s="4">
        <v>24782</v>
      </c>
      <c r="N80" s="4">
        <v>26282</v>
      </c>
      <c r="O80" s="9">
        <v>27482</v>
      </c>
      <c r="P80" s="9">
        <v>28442</v>
      </c>
      <c r="Q80" s="9">
        <v>30333</v>
      </c>
      <c r="R80" s="9">
        <v>31608</v>
      </c>
      <c r="S80" s="9">
        <v>31608</v>
      </c>
      <c r="T80" s="9">
        <v>33516</v>
      </c>
      <c r="U80" s="9" t="s">
        <v>137</v>
      </c>
      <c r="V80" s="9" t="s">
        <v>137</v>
      </c>
      <c r="W80" s="9" t="s">
        <v>137</v>
      </c>
      <c r="X80" s="9" t="s">
        <v>137</v>
      </c>
      <c r="Y80" s="9" t="s">
        <v>137</v>
      </c>
      <c r="Z80" s="7" t="s">
        <v>137</v>
      </c>
      <c r="AA80" s="25">
        <v>0</v>
      </c>
      <c r="AB80">
        <v>0</v>
      </c>
      <c r="AC80" s="4">
        <v>19368</v>
      </c>
      <c r="AD80" s="4">
        <v>20279</v>
      </c>
      <c r="AE80" s="4">
        <v>21468</v>
      </c>
      <c r="AF80" s="4">
        <v>22948</v>
      </c>
      <c r="AG80" s="4">
        <v>24782</v>
      </c>
      <c r="AH80" s="4">
        <v>26282</v>
      </c>
      <c r="AI80" s="9">
        <v>27482</v>
      </c>
      <c r="AJ80" s="9">
        <v>28442</v>
      </c>
      <c r="AK80" s="9">
        <v>30333</v>
      </c>
      <c r="AL80" s="9">
        <v>31607</v>
      </c>
      <c r="AM80" s="9">
        <v>31607</v>
      </c>
      <c r="AN80" s="9">
        <v>33516</v>
      </c>
      <c r="AO80" s="9" t="s">
        <v>137</v>
      </c>
      <c r="AP80" s="9" t="s">
        <v>137</v>
      </c>
      <c r="AQ80" s="9" t="s">
        <v>137</v>
      </c>
      <c r="AR80" s="9" t="s">
        <v>137</v>
      </c>
      <c r="AS80" s="9" t="s">
        <v>137</v>
      </c>
      <c r="AT80" s="9" t="s">
        <v>137</v>
      </c>
      <c r="AU80">
        <v>0</v>
      </c>
    </row>
    <row r="81" spans="1:48">
      <c r="A81" s="2" t="str">
        <f t="shared" ref="A81:C83" si="29">A80</f>
        <v>General Fund</v>
      </c>
      <c r="B81" s="2">
        <f t="shared" si="29"/>
        <v>12</v>
      </c>
      <c r="C81" s="2" t="str">
        <f t="shared" si="29"/>
        <v>Copy Room</v>
      </c>
      <c r="D81" s="2" t="str">
        <f t="shared" si="24"/>
        <v>Copy Room</v>
      </c>
      <c r="E81" s="2" t="s">
        <v>48</v>
      </c>
      <c r="G81" s="3"/>
      <c r="H81" s="2" t="str">
        <f>H80</f>
        <v>County Clerk</v>
      </c>
      <c r="I81" s="4">
        <v>1500</v>
      </c>
      <c r="J81" s="4">
        <v>3325</v>
      </c>
      <c r="K81" s="4">
        <v>2000</v>
      </c>
      <c r="L81" s="4">
        <v>3000</v>
      </c>
      <c r="M81" s="4">
        <v>2576</v>
      </c>
      <c r="N81" s="4">
        <v>3500</v>
      </c>
      <c r="O81" s="9">
        <v>5429</v>
      </c>
      <c r="P81" s="9">
        <v>3689</v>
      </c>
      <c r="Q81" s="9">
        <v>3003</v>
      </c>
      <c r="R81" s="9">
        <v>3494</v>
      </c>
      <c r="S81" s="9">
        <v>4048</v>
      </c>
      <c r="T81" s="9">
        <v>2250</v>
      </c>
      <c r="U81" s="9">
        <v>4196</v>
      </c>
      <c r="V81" s="9">
        <v>4360</v>
      </c>
      <c r="W81" s="9">
        <v>3789</v>
      </c>
      <c r="X81" s="9">
        <v>2957</v>
      </c>
      <c r="Y81" s="9">
        <v>3278</v>
      </c>
      <c r="Z81" s="7">
        <v>4210</v>
      </c>
      <c r="AA81" s="25">
        <v>4699.79</v>
      </c>
      <c r="AB81">
        <v>5000</v>
      </c>
      <c r="AC81" s="4">
        <v>1359</v>
      </c>
      <c r="AD81" s="4">
        <v>3325</v>
      </c>
      <c r="AE81" s="4">
        <v>1390</v>
      </c>
      <c r="AF81" s="4">
        <v>1859</v>
      </c>
      <c r="AG81" s="4">
        <v>2260</v>
      </c>
      <c r="AH81" s="4">
        <v>3309</v>
      </c>
      <c r="AI81" s="9">
        <v>5107</v>
      </c>
      <c r="AJ81" s="9">
        <v>3134</v>
      </c>
      <c r="AK81" s="9">
        <v>2957</v>
      </c>
      <c r="AL81" s="9">
        <v>3170</v>
      </c>
      <c r="AM81" s="9">
        <v>3001</v>
      </c>
      <c r="AN81" s="9">
        <v>2250</v>
      </c>
      <c r="AO81" s="9">
        <v>3203</v>
      </c>
      <c r="AP81" s="9">
        <v>3756</v>
      </c>
      <c r="AQ81" s="9">
        <v>3771</v>
      </c>
      <c r="AR81" s="9">
        <v>2957</v>
      </c>
      <c r="AS81" s="9">
        <v>3278</v>
      </c>
      <c r="AT81" s="9">
        <v>4043</v>
      </c>
      <c r="AU81">
        <v>4699.79</v>
      </c>
    </row>
    <row r="82" spans="1:48">
      <c r="A82" s="2" t="str">
        <f t="shared" si="29"/>
        <v>General Fund</v>
      </c>
      <c r="B82" s="2">
        <f t="shared" si="29"/>
        <v>12</v>
      </c>
      <c r="C82" s="2" t="str">
        <f t="shared" si="29"/>
        <v>Copy Room</v>
      </c>
      <c r="D82" s="2" t="str">
        <f t="shared" si="24"/>
        <v>Copy Room</v>
      </c>
      <c r="E82" s="2" t="s">
        <v>50</v>
      </c>
      <c r="G82" s="3"/>
      <c r="H82" s="2" t="str">
        <f>H81</f>
        <v>County Clerk</v>
      </c>
      <c r="I82" s="4" t="s">
        <v>137</v>
      </c>
      <c r="J82" s="4" t="s">
        <v>137</v>
      </c>
      <c r="K82" s="4" t="s">
        <v>137</v>
      </c>
      <c r="L82" s="4" t="s">
        <v>137</v>
      </c>
      <c r="M82" s="4" t="s">
        <v>137</v>
      </c>
      <c r="N82" s="4" t="s">
        <v>137</v>
      </c>
      <c r="O82" s="9" t="s">
        <v>137</v>
      </c>
      <c r="P82" s="9" t="s">
        <v>137</v>
      </c>
      <c r="Q82" s="9" t="s">
        <v>137</v>
      </c>
      <c r="R82" s="9" t="s">
        <v>137</v>
      </c>
      <c r="S82" s="9" t="s">
        <v>137</v>
      </c>
      <c r="T82" s="9" t="s">
        <v>137</v>
      </c>
      <c r="U82" s="9" t="s">
        <v>137</v>
      </c>
      <c r="V82" s="9" t="s">
        <v>137</v>
      </c>
      <c r="W82" s="9" t="s">
        <v>137</v>
      </c>
      <c r="X82" s="9" t="s">
        <v>137</v>
      </c>
      <c r="Y82" s="9" t="s">
        <v>137</v>
      </c>
      <c r="Z82" s="7" t="s">
        <v>137</v>
      </c>
      <c r="AA82" s="25">
        <v>0</v>
      </c>
      <c r="AB82">
        <v>0</v>
      </c>
      <c r="AC82" s="4" t="s">
        <v>137</v>
      </c>
      <c r="AD82" s="4" t="s">
        <v>137</v>
      </c>
      <c r="AE82" s="4" t="s">
        <v>137</v>
      </c>
      <c r="AF82" s="4" t="s">
        <v>137</v>
      </c>
      <c r="AG82" s="4" t="s">
        <v>137</v>
      </c>
      <c r="AH82" s="4" t="s">
        <v>137</v>
      </c>
      <c r="AI82" s="9" t="s">
        <v>137</v>
      </c>
      <c r="AJ82" s="9" t="s">
        <v>137</v>
      </c>
      <c r="AK82" s="9" t="s">
        <v>137</v>
      </c>
      <c r="AL82" s="9" t="s">
        <v>137</v>
      </c>
      <c r="AM82" s="9" t="s">
        <v>137</v>
      </c>
      <c r="AN82" s="9" t="s">
        <v>137</v>
      </c>
      <c r="AO82" s="9" t="s">
        <v>137</v>
      </c>
      <c r="AP82" s="9" t="s">
        <v>137</v>
      </c>
      <c r="AQ82" s="9" t="s">
        <v>137</v>
      </c>
      <c r="AR82" s="9" t="s">
        <v>137</v>
      </c>
      <c r="AS82" s="9" t="s">
        <v>137</v>
      </c>
      <c r="AT82" s="9" t="s">
        <v>137</v>
      </c>
      <c r="AU82">
        <v>0</v>
      </c>
    </row>
    <row r="83" spans="1:48">
      <c r="A83" s="2" t="str">
        <f t="shared" si="29"/>
        <v>General Fund</v>
      </c>
      <c r="B83" s="2">
        <f t="shared" si="29"/>
        <v>12</v>
      </c>
      <c r="C83" s="2" t="str">
        <f t="shared" si="29"/>
        <v>Copy Room</v>
      </c>
      <c r="D83" s="2" t="str">
        <f t="shared" si="24"/>
        <v>Copy Room</v>
      </c>
      <c r="E83" s="2" t="s">
        <v>83</v>
      </c>
      <c r="H83" s="2" t="str">
        <f>H82</f>
        <v>County Clerk</v>
      </c>
      <c r="I83" s="4">
        <v>5303</v>
      </c>
      <c r="J83" s="6">
        <v>7086</v>
      </c>
      <c r="K83" s="6">
        <v>7500</v>
      </c>
      <c r="L83" s="6">
        <v>6500</v>
      </c>
      <c r="M83" s="6">
        <v>6924</v>
      </c>
      <c r="N83" s="6">
        <v>7500</v>
      </c>
      <c r="O83" s="7">
        <v>5571</v>
      </c>
      <c r="P83" s="10">
        <v>7811</v>
      </c>
      <c r="Q83" s="10">
        <v>6700</v>
      </c>
      <c r="R83" s="10">
        <v>7029</v>
      </c>
      <c r="S83" s="10">
        <v>7451</v>
      </c>
      <c r="T83" s="10">
        <v>6834</v>
      </c>
      <c r="U83" s="10">
        <v>8804</v>
      </c>
      <c r="V83" s="10">
        <v>7400</v>
      </c>
      <c r="W83" s="10">
        <v>6560</v>
      </c>
      <c r="X83" s="10">
        <v>6875</v>
      </c>
      <c r="Y83" s="10">
        <v>6357</v>
      </c>
      <c r="Z83" s="7">
        <v>9322</v>
      </c>
      <c r="AA83" s="25">
        <v>5132.21</v>
      </c>
      <c r="AB83">
        <v>5000</v>
      </c>
      <c r="AC83" s="4">
        <v>5267</v>
      </c>
      <c r="AD83" s="6">
        <v>7086</v>
      </c>
      <c r="AE83" s="6">
        <v>6763</v>
      </c>
      <c r="AF83" s="6">
        <v>6432</v>
      </c>
      <c r="AG83" s="6">
        <v>6924</v>
      </c>
      <c r="AH83" s="6">
        <v>7151</v>
      </c>
      <c r="AI83" s="7">
        <v>5571</v>
      </c>
      <c r="AJ83" s="10">
        <v>7811</v>
      </c>
      <c r="AK83" s="10">
        <v>6610</v>
      </c>
      <c r="AL83" s="10">
        <v>7029</v>
      </c>
      <c r="AM83" s="10">
        <v>7452</v>
      </c>
      <c r="AN83" s="10">
        <v>6689</v>
      </c>
      <c r="AO83" s="10">
        <v>8804</v>
      </c>
      <c r="AP83" s="10">
        <v>6845</v>
      </c>
      <c r="AQ83" s="10">
        <v>6560</v>
      </c>
      <c r="AR83" s="10">
        <v>6872</v>
      </c>
      <c r="AS83" s="10">
        <v>6320</v>
      </c>
      <c r="AT83" s="10">
        <v>9322</v>
      </c>
      <c r="AU83">
        <v>5131.6400000000003</v>
      </c>
    </row>
    <row r="84" spans="1:48">
      <c r="A84" s="2" t="s">
        <v>44</v>
      </c>
      <c r="B84" s="2">
        <f>B81+1</f>
        <v>13</v>
      </c>
      <c r="C84" s="2" t="s">
        <v>84</v>
      </c>
      <c r="D84" s="2" t="str">
        <f t="shared" si="24"/>
        <v>Tax Assessment &amp; Collections</v>
      </c>
      <c r="E84" s="2" t="s">
        <v>48</v>
      </c>
      <c r="F84"/>
      <c r="G84" s="3"/>
      <c r="H84" s="2" t="s">
        <v>54</v>
      </c>
      <c r="I84" s="4">
        <v>13047</v>
      </c>
      <c r="J84" s="4">
        <v>14402</v>
      </c>
      <c r="K84" s="4">
        <v>26496</v>
      </c>
      <c r="L84" s="4">
        <v>25420</v>
      </c>
      <c r="M84" s="4">
        <v>17215</v>
      </c>
      <c r="N84" s="4">
        <v>17000</v>
      </c>
      <c r="O84" s="9">
        <v>15000</v>
      </c>
      <c r="P84" s="9">
        <v>28369</v>
      </c>
      <c r="Q84" s="9">
        <v>28369</v>
      </c>
      <c r="R84" s="9">
        <v>33251</v>
      </c>
      <c r="S84" s="9">
        <v>28000</v>
      </c>
      <c r="T84" s="9">
        <v>28000</v>
      </c>
      <c r="U84" s="9">
        <v>18662</v>
      </c>
      <c r="V84" s="9">
        <v>21000</v>
      </c>
      <c r="W84" s="9">
        <v>7146</v>
      </c>
      <c r="X84" s="9">
        <v>29755</v>
      </c>
      <c r="Y84" s="9">
        <v>837</v>
      </c>
      <c r="Z84" s="7">
        <v>5720</v>
      </c>
      <c r="AA84" s="25">
        <v>2707.15</v>
      </c>
      <c r="AB84">
        <v>3000</v>
      </c>
      <c r="AC84" s="4">
        <v>13047</v>
      </c>
      <c r="AD84" s="4">
        <v>14402</v>
      </c>
      <c r="AE84" s="4">
        <v>26496</v>
      </c>
      <c r="AF84" s="4">
        <v>25420</v>
      </c>
      <c r="AG84" s="4">
        <v>17215</v>
      </c>
      <c r="AH84" s="4">
        <v>16673</v>
      </c>
      <c r="AI84" s="9">
        <v>6115</v>
      </c>
      <c r="AJ84" s="9">
        <v>28369</v>
      </c>
      <c r="AK84" s="9">
        <v>14768</v>
      </c>
      <c r="AL84" s="9">
        <v>33251</v>
      </c>
      <c r="AM84" s="9">
        <v>16134</v>
      </c>
      <c r="AN84" s="9">
        <v>4323</v>
      </c>
      <c r="AO84" s="9">
        <v>18662</v>
      </c>
      <c r="AP84" s="9">
        <v>17975</v>
      </c>
      <c r="AQ84" s="9">
        <v>7146</v>
      </c>
      <c r="AR84" s="9">
        <v>29641</v>
      </c>
      <c r="AS84" s="9">
        <v>837</v>
      </c>
      <c r="AT84" s="9">
        <v>5720</v>
      </c>
      <c r="AU84">
        <v>2707.15</v>
      </c>
    </row>
    <row r="85" spans="1:48">
      <c r="A85" s="2" t="str">
        <f>A84</f>
        <v>General Fund</v>
      </c>
      <c r="B85" s="2">
        <f>B84</f>
        <v>13</v>
      </c>
      <c r="C85" s="2" t="str">
        <f>C84</f>
        <v>Tax Assessment &amp; Collections</v>
      </c>
      <c r="D85" s="2" t="str">
        <f t="shared" si="24"/>
        <v>Tax Assessment &amp; Collections</v>
      </c>
      <c r="E85" s="2" t="s">
        <v>49</v>
      </c>
      <c r="F85"/>
      <c r="H85" s="2" t="str">
        <f>H84</f>
        <v>County Treasurer</v>
      </c>
      <c r="I85" s="9" t="s">
        <v>137</v>
      </c>
      <c r="J85" s="9" t="s">
        <v>137</v>
      </c>
      <c r="K85" s="9" t="s">
        <v>137</v>
      </c>
      <c r="L85" s="9" t="s">
        <v>137</v>
      </c>
      <c r="M85" s="9" t="s">
        <v>137</v>
      </c>
      <c r="N85" s="9" t="s">
        <v>137</v>
      </c>
      <c r="O85" s="9" t="s">
        <v>137</v>
      </c>
      <c r="P85" s="9" t="s">
        <v>137</v>
      </c>
      <c r="Q85" s="9" t="s">
        <v>137</v>
      </c>
      <c r="R85" s="9" t="s">
        <v>137</v>
      </c>
      <c r="S85" s="9" t="s">
        <v>137</v>
      </c>
      <c r="T85" s="9" t="s">
        <v>137</v>
      </c>
      <c r="U85" s="9" t="s">
        <v>137</v>
      </c>
      <c r="V85" s="9" t="s">
        <v>137</v>
      </c>
      <c r="W85" s="9" t="s">
        <v>137</v>
      </c>
      <c r="X85" s="9" t="s">
        <v>137</v>
      </c>
      <c r="Y85" s="9">
        <v>9500</v>
      </c>
      <c r="Z85" s="7">
        <v>13272</v>
      </c>
      <c r="AA85" s="25">
        <v>13145.36</v>
      </c>
      <c r="AB85">
        <v>15000</v>
      </c>
      <c r="AC85" s="9" t="s">
        <v>137</v>
      </c>
      <c r="AD85" s="9" t="s">
        <v>137</v>
      </c>
      <c r="AE85" s="9" t="s">
        <v>137</v>
      </c>
      <c r="AF85" s="9" t="s">
        <v>137</v>
      </c>
      <c r="AG85" s="9" t="s">
        <v>137</v>
      </c>
      <c r="AH85" s="9" t="s">
        <v>137</v>
      </c>
      <c r="AI85" s="9" t="s">
        <v>137</v>
      </c>
      <c r="AJ85" s="9" t="s">
        <v>137</v>
      </c>
      <c r="AK85" s="9" t="s">
        <v>137</v>
      </c>
      <c r="AL85" s="9" t="s">
        <v>137</v>
      </c>
      <c r="AM85" s="9" t="s">
        <v>137</v>
      </c>
      <c r="AN85" s="9" t="s">
        <v>137</v>
      </c>
      <c r="AO85" s="9" t="s">
        <v>137</v>
      </c>
      <c r="AP85" s="9" t="s">
        <v>137</v>
      </c>
      <c r="AQ85" s="9" t="s">
        <v>137</v>
      </c>
      <c r="AR85" s="9" t="s">
        <v>137</v>
      </c>
      <c r="AS85" s="9">
        <v>9500</v>
      </c>
      <c r="AT85" s="9">
        <v>13190</v>
      </c>
      <c r="AU85">
        <f>13145.36-8.85</f>
        <v>13136.51</v>
      </c>
    </row>
    <row r="86" spans="1:48">
      <c r="A86" s="2" t="str">
        <f t="shared" ref="A86:A92" si="30">A85</f>
        <v>General Fund</v>
      </c>
      <c r="B86" s="2">
        <f t="shared" ref="B86:B92" si="31">B85</f>
        <v>13</v>
      </c>
      <c r="C86" s="2" t="str">
        <f t="shared" ref="C86:C92" si="32">C85</f>
        <v>Tax Assessment &amp; Collections</v>
      </c>
      <c r="D86" s="2" t="str">
        <f t="shared" si="24"/>
        <v>Tax Assessment &amp; Collections</v>
      </c>
      <c r="E86" s="2" t="s">
        <v>72</v>
      </c>
      <c r="F86"/>
      <c r="H86" s="2" t="str">
        <f t="shared" ref="H86:H92" si="33">H85</f>
        <v>County Treasurer</v>
      </c>
      <c r="I86" s="9" t="s">
        <v>137</v>
      </c>
      <c r="J86" s="9" t="s">
        <v>137</v>
      </c>
      <c r="K86" s="9" t="s">
        <v>137</v>
      </c>
      <c r="L86" s="9" t="s">
        <v>137</v>
      </c>
      <c r="M86" s="9" t="s">
        <v>137</v>
      </c>
      <c r="N86" s="9" t="s">
        <v>137</v>
      </c>
      <c r="O86" s="9" t="s">
        <v>137</v>
      </c>
      <c r="P86" s="9" t="s">
        <v>137</v>
      </c>
      <c r="Q86" s="9" t="s">
        <v>137</v>
      </c>
      <c r="R86" s="9" t="s">
        <v>137</v>
      </c>
      <c r="S86" s="9" t="s">
        <v>137</v>
      </c>
      <c r="T86" s="9" t="s">
        <v>137</v>
      </c>
      <c r="U86" s="9" t="s">
        <v>137</v>
      </c>
      <c r="V86" s="9" t="s">
        <v>137</v>
      </c>
      <c r="W86" s="9" t="s">
        <v>137</v>
      </c>
      <c r="X86" s="9" t="s">
        <v>137</v>
      </c>
      <c r="Y86" s="9">
        <v>8715</v>
      </c>
      <c r="Z86" s="7">
        <v>14629</v>
      </c>
      <c r="AA86" s="25">
        <v>10626.84</v>
      </c>
      <c r="AB86">
        <v>11300</v>
      </c>
      <c r="AC86" s="9" t="s">
        <v>137</v>
      </c>
      <c r="AD86" s="9" t="s">
        <v>137</v>
      </c>
      <c r="AE86" s="9" t="s">
        <v>137</v>
      </c>
      <c r="AF86" s="9" t="s">
        <v>137</v>
      </c>
      <c r="AG86" s="9" t="s">
        <v>137</v>
      </c>
      <c r="AH86" s="9" t="s">
        <v>137</v>
      </c>
      <c r="AI86" s="9" t="s">
        <v>137</v>
      </c>
      <c r="AJ86" s="9" t="s">
        <v>137</v>
      </c>
      <c r="AK86" s="9" t="s">
        <v>137</v>
      </c>
      <c r="AL86" s="9" t="s">
        <v>137</v>
      </c>
      <c r="AM86" s="9" t="s">
        <v>137</v>
      </c>
      <c r="AN86" s="9" t="s">
        <v>137</v>
      </c>
      <c r="AO86" s="9" t="s">
        <v>137</v>
      </c>
      <c r="AP86" s="9" t="s">
        <v>137</v>
      </c>
      <c r="AQ86" s="9" t="s">
        <v>137</v>
      </c>
      <c r="AR86" s="9" t="s">
        <v>137</v>
      </c>
      <c r="AS86" s="9">
        <v>8715</v>
      </c>
      <c r="AT86" s="9">
        <v>14629</v>
      </c>
      <c r="AU86">
        <v>10626.84</v>
      </c>
    </row>
    <row r="87" spans="1:48">
      <c r="A87" s="2" t="str">
        <f t="shared" si="30"/>
        <v>General Fund</v>
      </c>
      <c r="B87" s="2">
        <f t="shared" si="31"/>
        <v>13</v>
      </c>
      <c r="C87" s="2" t="str">
        <f t="shared" si="32"/>
        <v>Tax Assessment &amp; Collections</v>
      </c>
      <c r="D87" s="2" t="str">
        <f t="shared" si="24"/>
        <v>Tax Assessment &amp; Collections</v>
      </c>
      <c r="E87" s="2" t="s">
        <v>75</v>
      </c>
      <c r="F87"/>
      <c r="H87" s="2" t="str">
        <f t="shared" si="33"/>
        <v>County Treasurer</v>
      </c>
      <c r="I87" s="4">
        <v>7000</v>
      </c>
      <c r="J87" s="4">
        <v>8000</v>
      </c>
      <c r="K87" s="4">
        <v>1504</v>
      </c>
      <c r="L87" s="4">
        <v>8000</v>
      </c>
      <c r="M87" s="4">
        <v>8000</v>
      </c>
      <c r="N87" s="4">
        <v>8000</v>
      </c>
      <c r="O87" s="9">
        <v>25000</v>
      </c>
      <c r="P87" s="9">
        <v>8000</v>
      </c>
      <c r="Q87" s="9">
        <v>6000</v>
      </c>
      <c r="R87" s="9">
        <v>3249</v>
      </c>
      <c r="S87" s="9">
        <v>6000</v>
      </c>
      <c r="T87" s="9">
        <v>6000</v>
      </c>
      <c r="U87" s="9">
        <v>1419</v>
      </c>
      <c r="V87" s="9">
        <v>6000</v>
      </c>
      <c r="W87" s="9" t="s">
        <v>137</v>
      </c>
      <c r="X87" s="9" t="s">
        <v>137</v>
      </c>
      <c r="Y87" s="9" t="s">
        <v>137</v>
      </c>
      <c r="Z87" s="7" t="s">
        <v>137</v>
      </c>
      <c r="AA87" s="25">
        <v>0</v>
      </c>
      <c r="AB87">
        <v>58000</v>
      </c>
      <c r="AC87" s="4">
        <v>6915</v>
      </c>
      <c r="AD87" s="4">
        <v>3005</v>
      </c>
      <c r="AE87" s="4">
        <v>422</v>
      </c>
      <c r="AF87" s="4">
        <v>0</v>
      </c>
      <c r="AG87" s="4">
        <v>3086</v>
      </c>
      <c r="AH87" s="4">
        <v>2919</v>
      </c>
      <c r="AI87" s="9">
        <v>24050</v>
      </c>
      <c r="AJ87" s="9">
        <v>858</v>
      </c>
      <c r="AK87" s="9">
        <v>1496</v>
      </c>
      <c r="AL87" s="9">
        <v>1462</v>
      </c>
      <c r="AM87" s="9">
        <v>659</v>
      </c>
      <c r="AN87" s="9">
        <v>1500</v>
      </c>
      <c r="AO87" s="9">
        <v>500</v>
      </c>
      <c r="AP87" s="9">
        <v>0</v>
      </c>
      <c r="AQ87" s="9" t="s">
        <v>137</v>
      </c>
      <c r="AR87" s="9" t="s">
        <v>137</v>
      </c>
      <c r="AS87" s="9" t="s">
        <v>137</v>
      </c>
      <c r="AT87" s="9" t="s">
        <v>137</v>
      </c>
      <c r="AU87">
        <v>0</v>
      </c>
    </row>
    <row r="88" spans="1:48">
      <c r="A88" s="2" t="str">
        <f t="shared" si="30"/>
        <v>General Fund</v>
      </c>
      <c r="B88" s="2">
        <f t="shared" si="31"/>
        <v>13</v>
      </c>
      <c r="C88" s="2" t="str">
        <f t="shared" si="32"/>
        <v>Tax Assessment &amp; Collections</v>
      </c>
      <c r="D88" s="2" t="str">
        <f t="shared" si="24"/>
        <v>Tax Assessment &amp; Collections</v>
      </c>
      <c r="E88" s="2" t="s">
        <v>52</v>
      </c>
      <c r="F88"/>
      <c r="H88" s="2" t="str">
        <f t="shared" si="33"/>
        <v>County Treasurer</v>
      </c>
      <c r="I88" s="4">
        <v>3000</v>
      </c>
      <c r="J88" s="4">
        <v>27000</v>
      </c>
      <c r="K88" s="4">
        <v>42000</v>
      </c>
      <c r="L88" s="4">
        <v>32580</v>
      </c>
      <c r="M88" s="4">
        <v>34498</v>
      </c>
      <c r="N88" s="4">
        <v>47000</v>
      </c>
      <c r="O88" s="9">
        <v>24000</v>
      </c>
      <c r="P88" s="9">
        <v>29001</v>
      </c>
      <c r="Q88" s="9">
        <v>1001</v>
      </c>
      <c r="R88" s="9">
        <v>15500</v>
      </c>
      <c r="S88" s="9">
        <v>14556</v>
      </c>
      <c r="T88" s="9">
        <v>3121</v>
      </c>
      <c r="U88" s="9">
        <v>5419</v>
      </c>
      <c r="V88" s="9">
        <v>6000</v>
      </c>
      <c r="W88" s="9">
        <v>600</v>
      </c>
      <c r="X88" s="9">
        <v>650</v>
      </c>
      <c r="Y88" s="9" t="s">
        <v>137</v>
      </c>
      <c r="Z88" s="7">
        <v>3091</v>
      </c>
      <c r="AA88" s="25">
        <v>423.15</v>
      </c>
      <c r="AB88">
        <v>100</v>
      </c>
      <c r="AC88" s="4">
        <v>1707</v>
      </c>
      <c r="AD88" s="4">
        <v>3510</v>
      </c>
      <c r="AE88" s="4">
        <v>37154</v>
      </c>
      <c r="AF88" s="4">
        <v>17574</v>
      </c>
      <c r="AG88" s="4">
        <v>4888</v>
      </c>
      <c r="AH88" s="4">
        <v>4654</v>
      </c>
      <c r="AI88" s="9">
        <v>7536</v>
      </c>
      <c r="AJ88" s="9">
        <v>5741</v>
      </c>
      <c r="AK88" s="9">
        <v>261</v>
      </c>
      <c r="AL88" s="9">
        <v>6948</v>
      </c>
      <c r="AM88" s="9">
        <v>8755</v>
      </c>
      <c r="AN88" s="9">
        <v>1530</v>
      </c>
      <c r="AO88" s="9">
        <v>4617</v>
      </c>
      <c r="AP88" s="9">
        <v>654</v>
      </c>
      <c r="AQ88" s="9">
        <v>600</v>
      </c>
      <c r="AR88" s="9">
        <v>650</v>
      </c>
      <c r="AS88" s="9" t="s">
        <v>137</v>
      </c>
      <c r="AT88" s="9">
        <v>3091</v>
      </c>
      <c r="AU88">
        <v>423.15</v>
      </c>
    </row>
    <row r="89" spans="1:48">
      <c r="A89" s="2" t="str">
        <f t="shared" si="30"/>
        <v>General Fund</v>
      </c>
      <c r="B89" s="2">
        <f t="shared" si="31"/>
        <v>13</v>
      </c>
      <c r="C89" s="2" t="str">
        <f t="shared" si="32"/>
        <v>Tax Assessment &amp; Collections</v>
      </c>
      <c r="D89" s="2" t="str">
        <f t="shared" si="24"/>
        <v>Tax Assessment &amp; Collections</v>
      </c>
      <c r="E89" s="2" t="s">
        <v>85</v>
      </c>
      <c r="H89" s="2" t="str">
        <f t="shared" si="33"/>
        <v>County Treasurer</v>
      </c>
      <c r="I89" s="4">
        <v>14000</v>
      </c>
      <c r="J89" s="4">
        <v>13000</v>
      </c>
      <c r="K89" s="4">
        <v>13000</v>
      </c>
      <c r="L89" s="4">
        <v>17000</v>
      </c>
      <c r="M89" s="4">
        <v>23287</v>
      </c>
      <c r="N89" s="4">
        <v>11000</v>
      </c>
      <c r="O89" s="9">
        <v>19000</v>
      </c>
      <c r="P89" s="9">
        <v>17630</v>
      </c>
      <c r="Q89" s="9">
        <v>17630</v>
      </c>
      <c r="R89" s="9">
        <v>19000</v>
      </c>
      <c r="S89" s="9">
        <v>22443</v>
      </c>
      <c r="T89" s="9">
        <v>33879</v>
      </c>
      <c r="U89" s="9">
        <v>22500</v>
      </c>
      <c r="V89" s="9">
        <v>23800</v>
      </c>
      <c r="W89" s="9">
        <v>52123</v>
      </c>
      <c r="X89" s="9">
        <v>55907</v>
      </c>
      <c r="Y89" s="9">
        <v>51270</v>
      </c>
      <c r="Z89" s="7">
        <v>54065</v>
      </c>
      <c r="AA89" s="25">
        <v>56097.5</v>
      </c>
      <c r="AB89">
        <v>0</v>
      </c>
      <c r="AC89" s="4">
        <v>10213</v>
      </c>
      <c r="AD89" s="4">
        <v>9005</v>
      </c>
      <c r="AE89" s="4">
        <v>7185</v>
      </c>
      <c r="AF89" s="4">
        <v>13370</v>
      </c>
      <c r="AG89" s="4">
        <v>23287</v>
      </c>
      <c r="AH89" s="4">
        <v>961</v>
      </c>
      <c r="AI89" s="9">
        <v>18249</v>
      </c>
      <c r="AJ89" s="9">
        <v>17630</v>
      </c>
      <c r="AK89" s="9">
        <v>17521</v>
      </c>
      <c r="AL89" s="9">
        <v>3385</v>
      </c>
      <c r="AM89" s="9">
        <v>22444</v>
      </c>
      <c r="AN89" s="9">
        <v>33879</v>
      </c>
      <c r="AO89" s="9">
        <v>21927</v>
      </c>
      <c r="AP89" s="9">
        <v>16446</v>
      </c>
      <c r="AQ89" s="9">
        <v>52071</v>
      </c>
      <c r="AR89" s="9">
        <v>55870</v>
      </c>
      <c r="AS89" s="9">
        <v>51270</v>
      </c>
      <c r="AT89" s="9">
        <v>54065</v>
      </c>
      <c r="AU89">
        <v>56097.5</v>
      </c>
    </row>
    <row r="90" spans="1:48">
      <c r="A90" s="2" t="str">
        <f t="shared" si="30"/>
        <v>General Fund</v>
      </c>
      <c r="B90" s="2">
        <f t="shared" si="31"/>
        <v>13</v>
      </c>
      <c r="C90" s="2" t="str">
        <f t="shared" si="32"/>
        <v>Tax Assessment &amp; Collections</v>
      </c>
      <c r="D90" s="2" t="str">
        <f t="shared" si="24"/>
        <v>Tax Assessment &amp; Collections</v>
      </c>
      <c r="E90" s="2" t="s">
        <v>62</v>
      </c>
      <c r="H90" s="2" t="str">
        <f t="shared" si="33"/>
        <v>County Treasurer</v>
      </c>
      <c r="I90" s="9" t="s">
        <v>137</v>
      </c>
      <c r="J90" s="9" t="s">
        <v>137</v>
      </c>
      <c r="K90" s="9" t="s">
        <v>137</v>
      </c>
      <c r="L90" s="9" t="s">
        <v>137</v>
      </c>
      <c r="M90" s="9" t="s">
        <v>137</v>
      </c>
      <c r="N90" s="9" t="s">
        <v>137</v>
      </c>
      <c r="O90" s="9" t="s">
        <v>137</v>
      </c>
      <c r="P90" s="9" t="s">
        <v>137</v>
      </c>
      <c r="Q90" s="9" t="s">
        <v>137</v>
      </c>
      <c r="R90" s="9" t="s">
        <v>137</v>
      </c>
      <c r="S90" s="9" t="s">
        <v>137</v>
      </c>
      <c r="T90" s="9" t="s">
        <v>137</v>
      </c>
      <c r="U90" s="9" t="s">
        <v>137</v>
      </c>
      <c r="V90" s="9" t="s">
        <v>137</v>
      </c>
      <c r="W90" s="9">
        <v>1055</v>
      </c>
      <c r="X90" s="9">
        <v>1200</v>
      </c>
      <c r="Y90" s="9" t="s">
        <v>137</v>
      </c>
      <c r="Z90" s="7" t="s">
        <v>137</v>
      </c>
      <c r="AA90" s="25">
        <v>0</v>
      </c>
      <c r="AB90">
        <v>0</v>
      </c>
      <c r="AC90" s="9" t="s">
        <v>137</v>
      </c>
      <c r="AD90" s="9" t="s">
        <v>137</v>
      </c>
      <c r="AE90" s="9" t="s">
        <v>137</v>
      </c>
      <c r="AF90" s="9" t="s">
        <v>137</v>
      </c>
      <c r="AG90" s="9" t="s">
        <v>137</v>
      </c>
      <c r="AH90" s="9" t="s">
        <v>137</v>
      </c>
      <c r="AI90" s="9" t="s">
        <v>137</v>
      </c>
      <c r="AJ90" s="9" t="s">
        <v>137</v>
      </c>
      <c r="AK90" s="9" t="s">
        <v>137</v>
      </c>
      <c r="AL90" s="9" t="s">
        <v>137</v>
      </c>
      <c r="AM90" s="9" t="s">
        <v>137</v>
      </c>
      <c r="AN90" s="9" t="s">
        <v>137</v>
      </c>
      <c r="AO90" s="9" t="s">
        <v>137</v>
      </c>
      <c r="AP90" s="9" t="s">
        <v>137</v>
      </c>
      <c r="AQ90" s="9">
        <v>1055</v>
      </c>
      <c r="AR90" s="9">
        <v>1200</v>
      </c>
      <c r="AS90" s="9" t="s">
        <v>137</v>
      </c>
      <c r="AT90" s="9" t="s">
        <v>137</v>
      </c>
      <c r="AU90">
        <v>0</v>
      </c>
    </row>
    <row r="91" spans="1:48">
      <c r="A91" s="2" t="str">
        <f t="shared" si="30"/>
        <v>General Fund</v>
      </c>
      <c r="B91" s="2">
        <f t="shared" si="31"/>
        <v>13</v>
      </c>
      <c r="C91" s="2" t="str">
        <f t="shared" si="32"/>
        <v>Tax Assessment &amp; Collections</v>
      </c>
      <c r="D91" s="2" t="str">
        <f t="shared" si="24"/>
        <v>Tax Assessment &amp; Collections</v>
      </c>
      <c r="E91" s="2" t="s">
        <v>59</v>
      </c>
      <c r="H91" s="2" t="str">
        <f t="shared" si="33"/>
        <v>County Treasurer</v>
      </c>
      <c r="I91" s="4">
        <v>4953</v>
      </c>
      <c r="J91" s="6">
        <v>4598</v>
      </c>
      <c r="K91" s="6">
        <v>4000</v>
      </c>
      <c r="L91" s="6">
        <v>4000</v>
      </c>
      <c r="M91" s="6">
        <v>4000</v>
      </c>
      <c r="N91" s="6">
        <v>4000</v>
      </c>
      <c r="O91" s="7">
        <v>4000</v>
      </c>
      <c r="P91" s="10">
        <v>4000</v>
      </c>
      <c r="Q91" s="10">
        <v>4000</v>
      </c>
      <c r="R91" s="10">
        <v>4000</v>
      </c>
      <c r="S91" s="10">
        <v>4000</v>
      </c>
      <c r="T91" s="10">
        <v>4000</v>
      </c>
      <c r="U91" s="10">
        <v>2000</v>
      </c>
      <c r="V91" s="10">
        <v>2000</v>
      </c>
      <c r="W91" s="10">
        <v>2820</v>
      </c>
      <c r="X91" s="10">
        <v>145</v>
      </c>
      <c r="Y91" s="10">
        <v>2677</v>
      </c>
      <c r="Z91" s="7">
        <v>4224</v>
      </c>
      <c r="AA91" s="25">
        <v>0</v>
      </c>
      <c r="AB91">
        <v>100</v>
      </c>
      <c r="AC91" s="4">
        <v>374</v>
      </c>
      <c r="AD91" s="6">
        <v>150</v>
      </c>
      <c r="AE91" s="6">
        <v>1647</v>
      </c>
      <c r="AF91" s="6">
        <v>191</v>
      </c>
      <c r="AG91" s="6">
        <v>2605</v>
      </c>
      <c r="AH91" s="6">
        <v>0</v>
      </c>
      <c r="AI91" s="7">
        <v>300</v>
      </c>
      <c r="AJ91" s="10">
        <v>0</v>
      </c>
      <c r="AK91" s="10">
        <v>1292</v>
      </c>
      <c r="AL91" s="10">
        <v>1809</v>
      </c>
      <c r="AM91" s="10">
        <v>750</v>
      </c>
      <c r="AN91" s="10">
        <v>818</v>
      </c>
      <c r="AO91" s="10">
        <v>1141</v>
      </c>
      <c r="AP91" s="10">
        <v>1330</v>
      </c>
      <c r="AQ91" s="10">
        <v>2820</v>
      </c>
      <c r="AR91" s="10">
        <v>142</v>
      </c>
      <c r="AS91" s="10">
        <v>2677</v>
      </c>
      <c r="AT91" s="10">
        <v>4224</v>
      </c>
      <c r="AU91">
        <v>0</v>
      </c>
    </row>
    <row r="92" spans="1:48">
      <c r="A92" s="2" t="str">
        <f t="shared" si="30"/>
        <v>General Fund</v>
      </c>
      <c r="B92" s="2">
        <f t="shared" si="31"/>
        <v>13</v>
      </c>
      <c r="C92" s="2" t="str">
        <f t="shared" si="32"/>
        <v>Tax Assessment &amp; Collections</v>
      </c>
      <c r="D92" s="2" t="str">
        <f t="shared" si="24"/>
        <v>Tax Assessment &amp; Collections</v>
      </c>
      <c r="E92" s="2" t="s">
        <v>74</v>
      </c>
      <c r="H92" s="2" t="str">
        <f t="shared" si="33"/>
        <v>County Treasurer</v>
      </c>
      <c r="I92" s="9" t="s">
        <v>137</v>
      </c>
      <c r="J92" s="9" t="s">
        <v>137</v>
      </c>
      <c r="K92" s="9" t="s">
        <v>137</v>
      </c>
      <c r="L92" s="9" t="s">
        <v>137</v>
      </c>
      <c r="M92" s="9" t="s">
        <v>137</v>
      </c>
      <c r="N92" s="9" t="s">
        <v>137</v>
      </c>
      <c r="O92" s="9" t="s">
        <v>137</v>
      </c>
      <c r="P92" s="9" t="s">
        <v>137</v>
      </c>
      <c r="Q92" s="9" t="s">
        <v>137</v>
      </c>
      <c r="R92" s="9" t="s">
        <v>137</v>
      </c>
      <c r="S92" s="9" t="s">
        <v>137</v>
      </c>
      <c r="T92" s="9" t="s">
        <v>137</v>
      </c>
      <c r="U92" s="9" t="s">
        <v>137</v>
      </c>
      <c r="V92" s="9" t="s">
        <v>137</v>
      </c>
      <c r="W92" s="9" t="s">
        <v>137</v>
      </c>
      <c r="X92" s="9" t="s">
        <v>137</v>
      </c>
      <c r="Y92" s="9" t="s">
        <v>137</v>
      </c>
      <c r="Z92" s="9" t="s">
        <v>137</v>
      </c>
      <c r="AA92" s="25">
        <v>2700</v>
      </c>
      <c r="AB92">
        <v>3000</v>
      </c>
      <c r="AC92" s="4"/>
      <c r="AD92" s="6"/>
      <c r="AE92" s="6"/>
      <c r="AF92" s="6"/>
      <c r="AG92" s="6"/>
      <c r="AH92" s="6"/>
      <c r="AI92" s="7"/>
      <c r="AJ92" s="7"/>
      <c r="AK92" s="7"/>
      <c r="AL92" s="7"/>
      <c r="AM92" s="7"/>
      <c r="AN92" s="7"/>
      <c r="AO92" s="7"/>
      <c r="AP92" s="7"/>
      <c r="AQ92" s="7"/>
      <c r="AR92" s="7"/>
      <c r="AS92" s="7"/>
      <c r="AT92" s="7"/>
      <c r="AU92">
        <f>2700-5.7</f>
        <v>2694.3</v>
      </c>
    </row>
    <row r="93" spans="1:48">
      <c r="A93" s="2" t="s">
        <v>44</v>
      </c>
      <c r="B93" s="2">
        <f>B84+1</f>
        <v>14</v>
      </c>
      <c r="C93" s="2" t="s">
        <v>86</v>
      </c>
      <c r="D93" s="2" t="str">
        <f t="shared" si="24"/>
        <v>County Administration</v>
      </c>
      <c r="E93" s="2" t="s">
        <v>114</v>
      </c>
      <c r="G93" s="3"/>
      <c r="H93" s="2" t="s">
        <v>414</v>
      </c>
      <c r="I93" s="9" t="s">
        <v>137</v>
      </c>
      <c r="J93" s="9" t="s">
        <v>137</v>
      </c>
      <c r="K93" s="9" t="s">
        <v>137</v>
      </c>
      <c r="L93" s="9" t="s">
        <v>137</v>
      </c>
      <c r="M93" s="9" t="s">
        <v>137</v>
      </c>
      <c r="N93" s="9" t="s">
        <v>137</v>
      </c>
      <c r="O93" s="9" t="s">
        <v>137</v>
      </c>
      <c r="P93" s="9" t="s">
        <v>137</v>
      </c>
      <c r="Q93" s="9" t="s">
        <v>137</v>
      </c>
      <c r="R93" s="9" t="s">
        <v>137</v>
      </c>
      <c r="S93" s="9" t="s">
        <v>137</v>
      </c>
      <c r="T93" s="9" t="s">
        <v>137</v>
      </c>
      <c r="U93" s="9" t="s">
        <v>137</v>
      </c>
      <c r="V93" s="9" t="s">
        <v>137</v>
      </c>
      <c r="W93" s="9">
        <v>27000</v>
      </c>
      <c r="X93" s="9">
        <v>52000</v>
      </c>
      <c r="Y93" s="9">
        <v>65420</v>
      </c>
      <c r="Z93" s="7">
        <v>80427</v>
      </c>
      <c r="AA93" s="25">
        <f>22538.95+59629.78+14455.88</f>
        <v>96624.61</v>
      </c>
      <c r="AB93">
        <f>22500+56749</f>
        <v>79249</v>
      </c>
      <c r="AC93" s="9" t="s">
        <v>137</v>
      </c>
      <c r="AD93" s="9" t="s">
        <v>137</v>
      </c>
      <c r="AF93" s="9" t="s">
        <v>137</v>
      </c>
      <c r="AG93" s="9" t="s">
        <v>137</v>
      </c>
      <c r="AH93" s="9" t="s">
        <v>137</v>
      </c>
      <c r="AI93" s="9" t="s">
        <v>137</v>
      </c>
      <c r="AJ93" s="9" t="s">
        <v>137</v>
      </c>
      <c r="AK93" s="9" t="s">
        <v>137</v>
      </c>
      <c r="AL93" s="9" t="s">
        <v>137</v>
      </c>
      <c r="AM93" s="9" t="s">
        <v>137</v>
      </c>
      <c r="AN93" s="9" t="s">
        <v>137</v>
      </c>
      <c r="AO93" s="9" t="s">
        <v>137</v>
      </c>
      <c r="AP93" s="9" t="s">
        <v>137</v>
      </c>
      <c r="AQ93" s="9">
        <v>27759</v>
      </c>
      <c r="AR93" s="9">
        <v>51391</v>
      </c>
      <c r="AS93" s="9">
        <v>65420</v>
      </c>
      <c r="AT93" s="9">
        <v>78865</v>
      </c>
      <c r="AU93">
        <f>22538.95+59629.78+14455.88</f>
        <v>96624.61</v>
      </c>
      <c r="AV93" s="20"/>
    </row>
    <row r="94" spans="1:48">
      <c r="A94" s="2" t="str">
        <f>A93</f>
        <v>General Fund</v>
      </c>
      <c r="B94" s="2">
        <f>B93</f>
        <v>14</v>
      </c>
      <c r="C94" s="2" t="str">
        <f>C93</f>
        <v>County Administration</v>
      </c>
      <c r="D94" s="2" t="str">
        <f t="shared" si="24"/>
        <v>County Administration</v>
      </c>
      <c r="E94" s="2" t="s">
        <v>87</v>
      </c>
      <c r="H94" s="2" t="str">
        <f>H93</f>
        <v>County Board Office</v>
      </c>
      <c r="I94" s="9" t="s">
        <v>137</v>
      </c>
      <c r="J94" s="9" t="s">
        <v>137</v>
      </c>
      <c r="K94" s="9" t="s">
        <v>137</v>
      </c>
      <c r="L94" s="9" t="s">
        <v>137</v>
      </c>
      <c r="M94" s="9" t="s">
        <v>137</v>
      </c>
      <c r="N94" s="9" t="s">
        <v>137</v>
      </c>
      <c r="O94" s="9" t="s">
        <v>137</v>
      </c>
      <c r="P94" s="9" t="s">
        <v>137</v>
      </c>
      <c r="Q94" s="9" t="s">
        <v>137</v>
      </c>
      <c r="R94" s="9" t="s">
        <v>137</v>
      </c>
      <c r="S94" s="9" t="s">
        <v>137</v>
      </c>
      <c r="T94" s="9" t="s">
        <v>137</v>
      </c>
      <c r="U94" s="9" t="s">
        <v>137</v>
      </c>
      <c r="V94" s="9" t="s">
        <v>137</v>
      </c>
      <c r="W94" s="9">
        <v>2821</v>
      </c>
      <c r="X94" s="9">
        <v>3000</v>
      </c>
      <c r="Y94" s="9">
        <v>1627</v>
      </c>
      <c r="Z94" s="7">
        <v>1079</v>
      </c>
      <c r="AA94" s="25">
        <f>40.94+76.81</f>
        <v>117.75</v>
      </c>
      <c r="AB94">
        <v>1000</v>
      </c>
      <c r="AC94" s="9" t="s">
        <v>137</v>
      </c>
      <c r="AD94" s="9" t="s">
        <v>137</v>
      </c>
      <c r="AF94" s="9" t="s">
        <v>137</v>
      </c>
      <c r="AG94" s="9" t="s">
        <v>137</v>
      </c>
      <c r="AH94" s="9" t="s">
        <v>137</v>
      </c>
      <c r="AI94" s="9" t="s">
        <v>137</v>
      </c>
      <c r="AJ94" s="9" t="s">
        <v>137</v>
      </c>
      <c r="AK94" s="9" t="s">
        <v>137</v>
      </c>
      <c r="AL94" s="9" t="s">
        <v>137</v>
      </c>
      <c r="AM94" s="9" t="s">
        <v>137</v>
      </c>
      <c r="AN94" s="9" t="s">
        <v>137</v>
      </c>
      <c r="AO94" s="9" t="s">
        <v>137</v>
      </c>
      <c r="AP94" s="9" t="s">
        <v>137</v>
      </c>
      <c r="AQ94" s="9">
        <v>2821</v>
      </c>
      <c r="AR94" s="9">
        <v>2297</v>
      </c>
      <c r="AS94" s="9">
        <v>1627</v>
      </c>
      <c r="AT94" s="9">
        <v>502</v>
      </c>
      <c r="AU94">
        <f>40.94+76.81</f>
        <v>117.75</v>
      </c>
    </row>
    <row r="95" spans="1:48">
      <c r="A95" s="2" t="str">
        <f t="shared" ref="A95:A107" si="34">A94</f>
        <v>General Fund</v>
      </c>
      <c r="B95" s="2">
        <f t="shared" ref="B95:B107" si="35">B94</f>
        <v>14</v>
      </c>
      <c r="C95" s="2" t="str">
        <f t="shared" ref="C95:C107" si="36">C94</f>
        <v>County Administration</v>
      </c>
      <c r="D95" s="2" t="str">
        <f t="shared" si="24"/>
        <v>County Administration</v>
      </c>
      <c r="E95" s="2" t="s">
        <v>88</v>
      </c>
      <c r="H95" s="2" t="str">
        <f t="shared" ref="H95:H107" si="37">H94</f>
        <v>County Board Office</v>
      </c>
      <c r="I95" s="9" t="s">
        <v>137</v>
      </c>
      <c r="J95" s="9" t="s">
        <v>137</v>
      </c>
      <c r="K95" s="9" t="s">
        <v>137</v>
      </c>
      <c r="L95" s="9" t="s">
        <v>137</v>
      </c>
      <c r="M95" s="9" t="s">
        <v>137</v>
      </c>
      <c r="N95" s="9" t="s">
        <v>137</v>
      </c>
      <c r="O95" s="9" t="s">
        <v>137</v>
      </c>
      <c r="P95" s="9" t="s">
        <v>137</v>
      </c>
      <c r="Q95" s="9" t="s">
        <v>137</v>
      </c>
      <c r="R95" s="9" t="s">
        <v>137</v>
      </c>
      <c r="S95" s="9" t="s">
        <v>137</v>
      </c>
      <c r="T95" s="9" t="s">
        <v>137</v>
      </c>
      <c r="U95" s="9" t="s">
        <v>137</v>
      </c>
      <c r="V95" s="9" t="s">
        <v>137</v>
      </c>
      <c r="W95" s="9">
        <v>1050</v>
      </c>
      <c r="X95" s="9">
        <v>1050</v>
      </c>
      <c r="Y95" s="9">
        <v>65</v>
      </c>
      <c r="Z95" s="7">
        <v>700</v>
      </c>
      <c r="AA95" s="25">
        <v>297.73</v>
      </c>
      <c r="AB95">
        <v>275</v>
      </c>
      <c r="AC95" s="9" t="s">
        <v>137</v>
      </c>
      <c r="AD95" s="9" t="s">
        <v>137</v>
      </c>
      <c r="AF95" s="9" t="s">
        <v>137</v>
      </c>
      <c r="AG95" s="9" t="s">
        <v>137</v>
      </c>
      <c r="AH95" s="9" t="s">
        <v>137</v>
      </c>
      <c r="AI95" s="9" t="s">
        <v>137</v>
      </c>
      <c r="AJ95" s="9" t="s">
        <v>137</v>
      </c>
      <c r="AK95" s="9" t="s">
        <v>137</v>
      </c>
      <c r="AL95" s="9" t="s">
        <v>137</v>
      </c>
      <c r="AM95" s="9" t="s">
        <v>137</v>
      </c>
      <c r="AN95" s="9" t="s">
        <v>137</v>
      </c>
      <c r="AO95" s="9" t="s">
        <v>137</v>
      </c>
      <c r="AP95" s="9" t="s">
        <v>137</v>
      </c>
      <c r="AQ95" s="9">
        <v>1050</v>
      </c>
      <c r="AR95" s="9">
        <v>151</v>
      </c>
      <c r="AS95" s="9">
        <v>65</v>
      </c>
      <c r="AT95" s="9">
        <v>252</v>
      </c>
      <c r="AU95">
        <f>297.73-3.02</f>
        <v>294.71000000000004</v>
      </c>
    </row>
    <row r="96" spans="1:48">
      <c r="A96" s="2" t="str">
        <f t="shared" si="34"/>
        <v>General Fund</v>
      </c>
      <c r="B96" s="2">
        <f t="shared" si="35"/>
        <v>14</v>
      </c>
      <c r="C96" s="2" t="str">
        <f t="shared" si="36"/>
        <v>County Administration</v>
      </c>
      <c r="D96" s="2" t="str">
        <f t="shared" si="24"/>
        <v>County Administration</v>
      </c>
      <c r="E96" s="2" t="s">
        <v>72</v>
      </c>
      <c r="H96" s="2" t="str">
        <f t="shared" si="37"/>
        <v>County Board Office</v>
      </c>
      <c r="I96" s="9" t="s">
        <v>137</v>
      </c>
      <c r="J96" s="9" t="s">
        <v>137</v>
      </c>
      <c r="K96" s="9" t="s">
        <v>137</v>
      </c>
      <c r="L96" s="9" t="s">
        <v>137</v>
      </c>
      <c r="M96" s="9" t="s">
        <v>137</v>
      </c>
      <c r="N96" s="9" t="s">
        <v>137</v>
      </c>
      <c r="O96" s="9" t="s">
        <v>137</v>
      </c>
      <c r="P96" s="9" t="s">
        <v>137</v>
      </c>
      <c r="Q96" s="9" t="s">
        <v>137</v>
      </c>
      <c r="R96" s="9" t="s">
        <v>137</v>
      </c>
      <c r="S96" s="9" t="s">
        <v>137</v>
      </c>
      <c r="T96" s="9" t="s">
        <v>137</v>
      </c>
      <c r="U96" s="9" t="s">
        <v>137</v>
      </c>
      <c r="V96" s="9" t="s">
        <v>137</v>
      </c>
      <c r="W96" s="9">
        <v>849</v>
      </c>
      <c r="X96" s="9">
        <v>900</v>
      </c>
      <c r="Y96" s="9">
        <v>1467</v>
      </c>
      <c r="Z96" s="7">
        <v>1500</v>
      </c>
      <c r="AA96" s="25">
        <v>916.83</v>
      </c>
      <c r="AB96">
        <v>1000</v>
      </c>
      <c r="AC96" s="9" t="s">
        <v>137</v>
      </c>
      <c r="AD96" s="9" t="s">
        <v>137</v>
      </c>
      <c r="AF96" s="9" t="s">
        <v>137</v>
      </c>
      <c r="AG96" s="9" t="s">
        <v>137</v>
      </c>
      <c r="AH96" s="9" t="s">
        <v>137</v>
      </c>
      <c r="AI96" s="9" t="s">
        <v>137</v>
      </c>
      <c r="AJ96" s="9" t="s">
        <v>137</v>
      </c>
      <c r="AK96" s="9" t="s">
        <v>137</v>
      </c>
      <c r="AL96" s="9" t="s">
        <v>137</v>
      </c>
      <c r="AM96" s="9" t="s">
        <v>137</v>
      </c>
      <c r="AN96" s="9" t="s">
        <v>137</v>
      </c>
      <c r="AO96" s="9" t="s">
        <v>137</v>
      </c>
      <c r="AP96" s="9" t="s">
        <v>137</v>
      </c>
      <c r="AQ96" s="9">
        <v>849</v>
      </c>
      <c r="AR96" s="9">
        <v>528</v>
      </c>
      <c r="AS96" s="9">
        <v>1467</v>
      </c>
      <c r="AT96" s="9">
        <v>650</v>
      </c>
      <c r="AU96">
        <v>916.83</v>
      </c>
    </row>
    <row r="97" spans="1:47">
      <c r="A97" s="2" t="str">
        <f t="shared" si="34"/>
        <v>General Fund</v>
      </c>
      <c r="B97" s="2">
        <f t="shared" si="35"/>
        <v>14</v>
      </c>
      <c r="C97" s="2" t="str">
        <f t="shared" si="36"/>
        <v>County Administration</v>
      </c>
      <c r="D97" s="2" t="str">
        <f t="shared" si="24"/>
        <v>County Administration</v>
      </c>
      <c r="E97" s="2" t="s">
        <v>51</v>
      </c>
      <c r="H97" s="2" t="str">
        <f t="shared" si="37"/>
        <v>County Board Office</v>
      </c>
      <c r="I97" s="9" t="s">
        <v>137</v>
      </c>
      <c r="J97" s="9" t="s">
        <v>137</v>
      </c>
      <c r="K97" s="9" t="s">
        <v>137</v>
      </c>
      <c r="L97" s="9" t="s">
        <v>137</v>
      </c>
      <c r="M97" s="9" t="s">
        <v>137</v>
      </c>
      <c r="N97" s="9" t="s">
        <v>137</v>
      </c>
      <c r="O97" s="9" t="s">
        <v>137</v>
      </c>
      <c r="P97" s="9" t="s">
        <v>137</v>
      </c>
      <c r="Q97" s="9" t="s">
        <v>137</v>
      </c>
      <c r="R97" s="9" t="s">
        <v>137</v>
      </c>
      <c r="S97" s="9" t="s">
        <v>137</v>
      </c>
      <c r="T97" s="9" t="s">
        <v>137</v>
      </c>
      <c r="U97" s="9" t="s">
        <v>137</v>
      </c>
      <c r="V97" s="9" t="s">
        <v>137</v>
      </c>
      <c r="W97" s="9">
        <v>1309</v>
      </c>
      <c r="X97" s="9">
        <v>1400</v>
      </c>
      <c r="Y97" s="9">
        <v>1249</v>
      </c>
      <c r="Z97" s="7">
        <v>1400</v>
      </c>
      <c r="AA97" s="25">
        <v>1126.04</v>
      </c>
      <c r="AB97">
        <v>1200</v>
      </c>
      <c r="AC97" s="9" t="s">
        <v>137</v>
      </c>
      <c r="AD97" s="9" t="s">
        <v>137</v>
      </c>
      <c r="AF97" s="9" t="s">
        <v>137</v>
      </c>
      <c r="AG97" s="9" t="s">
        <v>137</v>
      </c>
      <c r="AH97" s="9" t="s">
        <v>137</v>
      </c>
      <c r="AI97" s="9" t="s">
        <v>137</v>
      </c>
      <c r="AJ97" s="9" t="s">
        <v>137</v>
      </c>
      <c r="AK97" s="9" t="s">
        <v>137</v>
      </c>
      <c r="AL97" s="9" t="s">
        <v>137</v>
      </c>
      <c r="AM97" s="9" t="s">
        <v>137</v>
      </c>
      <c r="AN97" s="9" t="s">
        <v>137</v>
      </c>
      <c r="AO97" s="9" t="s">
        <v>137</v>
      </c>
      <c r="AP97" s="9" t="s">
        <v>137</v>
      </c>
      <c r="AQ97" s="9">
        <v>1309</v>
      </c>
      <c r="AR97" s="9">
        <v>1335</v>
      </c>
      <c r="AS97" s="9">
        <v>1249</v>
      </c>
      <c r="AT97" s="9">
        <v>1190</v>
      </c>
      <c r="AU97">
        <v>1126.04</v>
      </c>
    </row>
    <row r="98" spans="1:47">
      <c r="A98" s="2" t="str">
        <f t="shared" si="34"/>
        <v>General Fund</v>
      </c>
      <c r="B98" s="2">
        <f t="shared" si="35"/>
        <v>14</v>
      </c>
      <c r="C98" s="2" t="str">
        <f t="shared" si="36"/>
        <v>County Administration</v>
      </c>
      <c r="D98" s="2" t="str">
        <f t="shared" si="24"/>
        <v>County Administration</v>
      </c>
      <c r="E98" s="2" t="s">
        <v>89</v>
      </c>
      <c r="H98" s="2" t="str">
        <f t="shared" si="37"/>
        <v>County Board Office</v>
      </c>
      <c r="I98" s="9" t="s">
        <v>137</v>
      </c>
      <c r="J98" s="9" t="s">
        <v>137</v>
      </c>
      <c r="K98" s="9" t="s">
        <v>137</v>
      </c>
      <c r="L98" s="9" t="s">
        <v>137</v>
      </c>
      <c r="M98" s="9" t="s">
        <v>137</v>
      </c>
      <c r="N98" s="9" t="s">
        <v>137</v>
      </c>
      <c r="O98" s="9" t="s">
        <v>137</v>
      </c>
      <c r="P98" s="9" t="s">
        <v>137</v>
      </c>
      <c r="Q98" s="9" t="s">
        <v>137</v>
      </c>
      <c r="R98" s="9" t="s">
        <v>137</v>
      </c>
      <c r="S98" s="9" t="s">
        <v>137</v>
      </c>
      <c r="T98" s="9" t="s">
        <v>137</v>
      </c>
      <c r="U98" s="9" t="s">
        <v>137</v>
      </c>
      <c r="V98" s="9" t="s">
        <v>137</v>
      </c>
      <c r="W98" s="9">
        <v>1580</v>
      </c>
      <c r="X98" s="9">
        <v>1900</v>
      </c>
      <c r="Y98" s="9">
        <v>2476</v>
      </c>
      <c r="Z98" s="7">
        <v>1498</v>
      </c>
      <c r="AA98" s="25">
        <v>1175.5</v>
      </c>
      <c r="AB98">
        <v>1200</v>
      </c>
      <c r="AC98" s="9" t="s">
        <v>137</v>
      </c>
      <c r="AD98" s="9" t="s">
        <v>137</v>
      </c>
      <c r="AF98" s="9" t="s">
        <v>137</v>
      </c>
      <c r="AG98" s="9" t="s">
        <v>137</v>
      </c>
      <c r="AH98" s="9" t="s">
        <v>137</v>
      </c>
      <c r="AI98" s="9" t="s">
        <v>137</v>
      </c>
      <c r="AJ98" s="9" t="s">
        <v>137</v>
      </c>
      <c r="AK98" s="9" t="s">
        <v>137</v>
      </c>
      <c r="AL98" s="9" t="s">
        <v>137</v>
      </c>
      <c r="AM98" s="9" t="s">
        <v>137</v>
      </c>
      <c r="AN98" s="9" t="s">
        <v>137</v>
      </c>
      <c r="AO98" s="9" t="s">
        <v>137</v>
      </c>
      <c r="AP98" s="9" t="s">
        <v>137</v>
      </c>
      <c r="AQ98" s="9">
        <v>1580</v>
      </c>
      <c r="AR98" s="9">
        <v>1897</v>
      </c>
      <c r="AS98" s="9">
        <v>2476</v>
      </c>
      <c r="AT98" s="9">
        <v>1197</v>
      </c>
      <c r="AU98">
        <v>1175.5</v>
      </c>
    </row>
    <row r="99" spans="1:47">
      <c r="A99" s="2" t="str">
        <f t="shared" si="34"/>
        <v>General Fund</v>
      </c>
      <c r="B99" s="2">
        <f t="shared" si="35"/>
        <v>14</v>
      </c>
      <c r="C99" s="2" t="str">
        <f t="shared" si="36"/>
        <v>County Administration</v>
      </c>
      <c r="D99" s="2" t="str">
        <f t="shared" si="24"/>
        <v>County Administration</v>
      </c>
      <c r="E99" s="2" t="s">
        <v>59</v>
      </c>
      <c r="H99" s="2" t="str">
        <f t="shared" si="37"/>
        <v>County Board Office</v>
      </c>
      <c r="I99" s="9" t="s">
        <v>137</v>
      </c>
      <c r="J99" s="9" t="s">
        <v>137</v>
      </c>
      <c r="K99" s="9" t="s">
        <v>137</v>
      </c>
      <c r="L99" s="9" t="s">
        <v>137</v>
      </c>
      <c r="M99" s="9" t="s">
        <v>137</v>
      </c>
      <c r="N99" s="9" t="s">
        <v>137</v>
      </c>
      <c r="O99" s="9" t="s">
        <v>137</v>
      </c>
      <c r="P99" s="9" t="s">
        <v>137</v>
      </c>
      <c r="Q99" s="9" t="s">
        <v>137</v>
      </c>
      <c r="R99" s="9" t="s">
        <v>137</v>
      </c>
      <c r="S99" s="9" t="s">
        <v>137</v>
      </c>
      <c r="T99" s="9" t="s">
        <v>137</v>
      </c>
      <c r="U99" s="9" t="s">
        <v>137</v>
      </c>
      <c r="V99" s="9" t="s">
        <v>137</v>
      </c>
      <c r="W99" s="9">
        <v>32525</v>
      </c>
      <c r="X99" s="9">
        <v>5400</v>
      </c>
      <c r="Y99" s="9">
        <v>33370</v>
      </c>
      <c r="Z99" s="7">
        <v>594</v>
      </c>
      <c r="AA99" s="25">
        <v>5009.92</v>
      </c>
      <c r="AB99">
        <v>2100</v>
      </c>
      <c r="AC99" s="9" t="s">
        <v>137</v>
      </c>
      <c r="AD99" s="9" t="s">
        <v>137</v>
      </c>
      <c r="AF99" s="9" t="s">
        <v>137</v>
      </c>
      <c r="AG99" s="9" t="s">
        <v>137</v>
      </c>
      <c r="AH99" s="9" t="s">
        <v>137</v>
      </c>
      <c r="AI99" s="9" t="s">
        <v>137</v>
      </c>
      <c r="AJ99" s="9" t="s">
        <v>137</v>
      </c>
      <c r="AK99" s="9" t="s">
        <v>137</v>
      </c>
      <c r="AL99" s="9" t="s">
        <v>137</v>
      </c>
      <c r="AM99" s="9" t="s">
        <v>137</v>
      </c>
      <c r="AN99" s="9" t="s">
        <v>137</v>
      </c>
      <c r="AO99" s="9" t="s">
        <v>137</v>
      </c>
      <c r="AP99" s="9" t="s">
        <v>137</v>
      </c>
      <c r="AQ99" s="9">
        <v>24125</v>
      </c>
      <c r="AR99" s="9">
        <v>1069</v>
      </c>
      <c r="AS99" s="9">
        <v>33370</v>
      </c>
      <c r="AT99" s="9">
        <v>594</v>
      </c>
      <c r="AU99">
        <v>5009.92</v>
      </c>
    </row>
    <row r="100" spans="1:47">
      <c r="A100" s="2" t="str">
        <f t="shared" si="34"/>
        <v>General Fund</v>
      </c>
      <c r="B100" s="2">
        <f t="shared" si="35"/>
        <v>14</v>
      </c>
      <c r="C100" s="2" t="str">
        <f t="shared" si="36"/>
        <v>County Administration</v>
      </c>
      <c r="D100" s="2" t="str">
        <f t="shared" si="24"/>
        <v>County Administration</v>
      </c>
      <c r="E100" s="2" t="s">
        <v>90</v>
      </c>
      <c r="H100" s="2" t="str">
        <f t="shared" si="37"/>
        <v>County Board Office</v>
      </c>
      <c r="I100" s="9" t="s">
        <v>137</v>
      </c>
      <c r="J100" s="9" t="s">
        <v>137</v>
      </c>
      <c r="K100" s="9" t="s">
        <v>137</v>
      </c>
      <c r="L100" s="9" t="s">
        <v>137</v>
      </c>
      <c r="M100" s="9" t="s">
        <v>137</v>
      </c>
      <c r="N100" s="9" t="s">
        <v>137</v>
      </c>
      <c r="O100" s="9" t="s">
        <v>137</v>
      </c>
      <c r="P100" s="9" t="s">
        <v>137</v>
      </c>
      <c r="Q100" s="9" t="s">
        <v>137</v>
      </c>
      <c r="R100" s="9" t="s">
        <v>137</v>
      </c>
      <c r="S100" s="9" t="s">
        <v>137</v>
      </c>
      <c r="T100" s="9" t="s">
        <v>137</v>
      </c>
      <c r="U100" s="9" t="s">
        <v>137</v>
      </c>
      <c r="V100" s="9" t="s">
        <v>137</v>
      </c>
      <c r="W100" s="9">
        <v>19960</v>
      </c>
      <c r="X100" s="9">
        <v>20000</v>
      </c>
      <c r="Y100" s="9">
        <v>19935</v>
      </c>
      <c r="Z100" s="7">
        <v>23000</v>
      </c>
      <c r="AA100" s="25">
        <v>14027.39</v>
      </c>
      <c r="AB100">
        <v>14500</v>
      </c>
      <c r="AC100" s="9" t="s">
        <v>137</v>
      </c>
      <c r="AD100" s="9" t="s">
        <v>137</v>
      </c>
      <c r="AF100" s="9" t="s">
        <v>137</v>
      </c>
      <c r="AG100" s="9" t="s">
        <v>137</v>
      </c>
      <c r="AH100" s="9" t="s">
        <v>137</v>
      </c>
      <c r="AI100" s="9" t="s">
        <v>137</v>
      </c>
      <c r="AJ100" s="9" t="s">
        <v>137</v>
      </c>
      <c r="AK100" s="9" t="s">
        <v>137</v>
      </c>
      <c r="AL100" s="9" t="s">
        <v>137</v>
      </c>
      <c r="AM100" s="9" t="s">
        <v>137</v>
      </c>
      <c r="AN100" s="9" t="s">
        <v>137</v>
      </c>
      <c r="AO100" s="9" t="s">
        <v>137</v>
      </c>
      <c r="AP100" s="9" t="s">
        <v>137</v>
      </c>
      <c r="AQ100" s="9">
        <v>19960</v>
      </c>
      <c r="AR100" s="9">
        <v>16198</v>
      </c>
      <c r="AS100" s="9">
        <v>19935</v>
      </c>
      <c r="AT100" s="9">
        <v>14680</v>
      </c>
      <c r="AU100">
        <f>14027.39-547.39</f>
        <v>13480</v>
      </c>
    </row>
    <row r="101" spans="1:47">
      <c r="A101" s="2" t="str">
        <f t="shared" si="34"/>
        <v>General Fund</v>
      </c>
      <c r="B101" s="2">
        <f t="shared" si="35"/>
        <v>14</v>
      </c>
      <c r="C101" s="2" t="str">
        <f t="shared" si="36"/>
        <v>County Administration</v>
      </c>
      <c r="D101" s="2" t="str">
        <f t="shared" si="24"/>
        <v>County Administration</v>
      </c>
      <c r="E101" s="2" t="s">
        <v>58</v>
      </c>
      <c r="H101" s="2" t="str">
        <f t="shared" si="37"/>
        <v>County Board Office</v>
      </c>
      <c r="I101" s="9" t="s">
        <v>137</v>
      </c>
      <c r="J101" s="9" t="s">
        <v>137</v>
      </c>
      <c r="K101" s="9" t="s">
        <v>137</v>
      </c>
      <c r="L101" s="9" t="s">
        <v>137</v>
      </c>
      <c r="M101" s="9" t="s">
        <v>137</v>
      </c>
      <c r="N101" s="9" t="s">
        <v>137</v>
      </c>
      <c r="O101" s="9" t="s">
        <v>137</v>
      </c>
      <c r="P101" s="9" t="s">
        <v>137</v>
      </c>
      <c r="Q101" s="9" t="s">
        <v>137</v>
      </c>
      <c r="R101" s="9" t="s">
        <v>137</v>
      </c>
      <c r="S101" s="9" t="s">
        <v>137</v>
      </c>
      <c r="T101" s="9" t="s">
        <v>137</v>
      </c>
      <c r="U101" s="9" t="s">
        <v>137</v>
      </c>
      <c r="V101" s="9" t="s">
        <v>137</v>
      </c>
      <c r="W101" s="9">
        <v>663103</v>
      </c>
      <c r="X101" s="9">
        <v>645938</v>
      </c>
      <c r="Y101" s="9">
        <v>191543</v>
      </c>
      <c r="Z101" s="7">
        <v>206851</v>
      </c>
      <c r="AA101" s="25">
        <v>120433.23</v>
      </c>
      <c r="AB101">
        <v>0</v>
      </c>
      <c r="AC101" s="9" t="s">
        <v>137</v>
      </c>
      <c r="AD101" s="9" t="s">
        <v>137</v>
      </c>
      <c r="AF101" s="9" t="s">
        <v>137</v>
      </c>
      <c r="AG101" s="9" t="s">
        <v>137</v>
      </c>
      <c r="AH101" s="9" t="s">
        <v>137</v>
      </c>
      <c r="AI101" s="9" t="s">
        <v>137</v>
      </c>
      <c r="AJ101" s="9" t="s">
        <v>137</v>
      </c>
      <c r="AK101" s="9" t="s">
        <v>137</v>
      </c>
      <c r="AL101" s="9" t="s">
        <v>137</v>
      </c>
      <c r="AM101" s="9" t="s">
        <v>137</v>
      </c>
      <c r="AN101" s="9" t="s">
        <v>137</v>
      </c>
      <c r="AO101" s="9" t="s">
        <v>137</v>
      </c>
      <c r="AP101" s="9" t="s">
        <v>137</v>
      </c>
      <c r="AQ101" s="9">
        <v>609121</v>
      </c>
      <c r="AR101" s="9">
        <v>561831</v>
      </c>
      <c r="AS101" s="9">
        <v>191543</v>
      </c>
      <c r="AT101" s="9">
        <v>129340</v>
      </c>
      <c r="AU101">
        <v>120433.23</v>
      </c>
    </row>
    <row r="102" spans="1:47">
      <c r="A102" s="2" t="str">
        <f t="shared" si="34"/>
        <v>General Fund</v>
      </c>
      <c r="B102" s="2">
        <f t="shared" si="35"/>
        <v>14</v>
      </c>
      <c r="C102" s="2" t="str">
        <f t="shared" si="36"/>
        <v>County Administration</v>
      </c>
      <c r="D102" s="2" t="str">
        <f t="shared" si="24"/>
        <v>County Administration</v>
      </c>
      <c r="E102" s="2" t="s">
        <v>91</v>
      </c>
      <c r="H102" s="2" t="str">
        <f t="shared" si="37"/>
        <v>County Board Office</v>
      </c>
      <c r="I102" s="9" t="s">
        <v>137</v>
      </c>
      <c r="J102" s="9" t="s">
        <v>137</v>
      </c>
      <c r="K102" s="9" t="s">
        <v>137</v>
      </c>
      <c r="L102" s="9" t="s">
        <v>137</v>
      </c>
      <c r="M102" s="9" t="s">
        <v>137</v>
      </c>
      <c r="N102" s="9" t="s">
        <v>137</v>
      </c>
      <c r="O102" s="9" t="s">
        <v>137</v>
      </c>
      <c r="P102" s="9" t="s">
        <v>137</v>
      </c>
      <c r="Q102" s="9" t="s">
        <v>137</v>
      </c>
      <c r="R102" s="9" t="s">
        <v>137</v>
      </c>
      <c r="S102" s="9" t="s">
        <v>137</v>
      </c>
      <c r="T102" s="9" t="s">
        <v>137</v>
      </c>
      <c r="U102" s="9" t="s">
        <v>137</v>
      </c>
      <c r="V102" s="9" t="s">
        <v>137</v>
      </c>
      <c r="W102" s="9">
        <v>26798</v>
      </c>
      <c r="X102" s="9">
        <v>26800</v>
      </c>
      <c r="Y102" s="9">
        <v>26300</v>
      </c>
      <c r="Z102" s="7">
        <v>26300</v>
      </c>
      <c r="AA102" s="25">
        <v>30635</v>
      </c>
      <c r="AB102">
        <v>28965</v>
      </c>
      <c r="AC102" s="9" t="s">
        <v>137</v>
      </c>
      <c r="AD102" s="9" t="s">
        <v>137</v>
      </c>
      <c r="AF102" s="9" t="s">
        <v>137</v>
      </c>
      <c r="AG102" s="9" t="s">
        <v>137</v>
      </c>
      <c r="AH102" s="9" t="s">
        <v>137</v>
      </c>
      <c r="AI102" s="9" t="s">
        <v>137</v>
      </c>
      <c r="AJ102" s="9" t="s">
        <v>137</v>
      </c>
      <c r="AK102" s="9" t="s">
        <v>137</v>
      </c>
      <c r="AL102" s="9" t="s">
        <v>137</v>
      </c>
      <c r="AM102" s="9" t="s">
        <v>137</v>
      </c>
      <c r="AN102" s="9" t="s">
        <v>137</v>
      </c>
      <c r="AO102" s="9" t="s">
        <v>137</v>
      </c>
      <c r="AP102" s="9" t="s">
        <v>137</v>
      </c>
      <c r="AQ102" s="9">
        <v>26798</v>
      </c>
      <c r="AR102" s="9">
        <v>26659</v>
      </c>
      <c r="AS102" s="9">
        <v>26300</v>
      </c>
      <c r="AT102" s="9">
        <v>28125</v>
      </c>
      <c r="AU102">
        <v>30635</v>
      </c>
    </row>
    <row r="103" spans="1:47">
      <c r="A103" s="2" t="str">
        <f t="shared" si="34"/>
        <v>General Fund</v>
      </c>
      <c r="B103" s="2">
        <f t="shared" si="35"/>
        <v>14</v>
      </c>
      <c r="C103" s="2" t="str">
        <f t="shared" si="36"/>
        <v>County Administration</v>
      </c>
      <c r="D103" s="2" t="str">
        <f t="shared" si="24"/>
        <v>County Administration</v>
      </c>
      <c r="E103" s="2" t="s">
        <v>92</v>
      </c>
      <c r="H103" s="2" t="str">
        <f t="shared" si="37"/>
        <v>County Board Office</v>
      </c>
      <c r="I103" s="9" t="s">
        <v>137</v>
      </c>
      <c r="J103" s="9" t="s">
        <v>137</v>
      </c>
      <c r="K103" s="9" t="s">
        <v>137</v>
      </c>
      <c r="L103" s="9" t="s">
        <v>137</v>
      </c>
      <c r="M103" s="9" t="s">
        <v>137</v>
      </c>
      <c r="N103" s="9" t="s">
        <v>137</v>
      </c>
      <c r="O103" s="9" t="s">
        <v>137</v>
      </c>
      <c r="P103" s="9" t="s">
        <v>137</v>
      </c>
      <c r="Q103" s="9" t="s">
        <v>137</v>
      </c>
      <c r="R103" s="9" t="s">
        <v>137</v>
      </c>
      <c r="S103" s="9" t="s">
        <v>137</v>
      </c>
      <c r="T103" s="9" t="s">
        <v>137</v>
      </c>
      <c r="U103" s="9" t="s">
        <v>137</v>
      </c>
      <c r="V103" s="9" t="s">
        <v>137</v>
      </c>
      <c r="W103" s="9">
        <v>800</v>
      </c>
      <c r="X103" s="9">
        <v>901</v>
      </c>
      <c r="Y103" s="9">
        <v>1000</v>
      </c>
      <c r="Z103" s="7">
        <v>1000</v>
      </c>
      <c r="AA103" s="25">
        <v>1000</v>
      </c>
      <c r="AB103">
        <v>1000</v>
      </c>
      <c r="AC103" s="9" t="s">
        <v>137</v>
      </c>
      <c r="AD103" s="9" t="s">
        <v>137</v>
      </c>
      <c r="AF103" s="9" t="s">
        <v>137</v>
      </c>
      <c r="AG103" s="9" t="s">
        <v>137</v>
      </c>
      <c r="AH103" s="9" t="s">
        <v>137</v>
      </c>
      <c r="AI103" s="9" t="s">
        <v>137</v>
      </c>
      <c r="AJ103" s="9" t="s">
        <v>137</v>
      </c>
      <c r="AK103" s="9" t="s">
        <v>137</v>
      </c>
      <c r="AL103" s="9" t="s">
        <v>137</v>
      </c>
      <c r="AM103" s="9" t="s">
        <v>137</v>
      </c>
      <c r="AN103" s="9" t="s">
        <v>137</v>
      </c>
      <c r="AO103" s="9" t="s">
        <v>137</v>
      </c>
      <c r="AP103" s="9" t="s">
        <v>137</v>
      </c>
      <c r="AQ103" s="9">
        <v>800</v>
      </c>
      <c r="AR103" s="9">
        <v>900</v>
      </c>
      <c r="AS103" s="9">
        <v>1000</v>
      </c>
      <c r="AT103" s="9">
        <v>500</v>
      </c>
      <c r="AU103">
        <v>900</v>
      </c>
    </row>
    <row r="104" spans="1:47">
      <c r="A104" s="2" t="str">
        <f t="shared" si="34"/>
        <v>General Fund</v>
      </c>
      <c r="B104" s="2">
        <f t="shared" si="35"/>
        <v>14</v>
      </c>
      <c r="C104" s="2" t="str">
        <f t="shared" si="36"/>
        <v>County Administration</v>
      </c>
      <c r="D104" s="2" t="str">
        <f t="shared" si="24"/>
        <v>County Administration</v>
      </c>
      <c r="E104" s="2" t="s">
        <v>93</v>
      </c>
      <c r="H104" s="2" t="str">
        <f t="shared" si="37"/>
        <v>County Board Office</v>
      </c>
      <c r="I104" s="9" t="s">
        <v>137</v>
      </c>
      <c r="J104" s="9" t="s">
        <v>137</v>
      </c>
      <c r="K104" s="9" t="s">
        <v>137</v>
      </c>
      <c r="L104" s="9" t="s">
        <v>137</v>
      </c>
      <c r="M104" s="9" t="s">
        <v>137</v>
      </c>
      <c r="N104" s="9" t="s">
        <v>137</v>
      </c>
      <c r="O104" s="9" t="s">
        <v>137</v>
      </c>
      <c r="P104" s="9" t="s">
        <v>137</v>
      </c>
      <c r="Q104" s="9" t="s">
        <v>137</v>
      </c>
      <c r="R104" s="9" t="s">
        <v>137</v>
      </c>
      <c r="S104" s="9" t="s">
        <v>137</v>
      </c>
      <c r="T104" s="9" t="s">
        <v>137</v>
      </c>
      <c r="U104" s="9" t="s">
        <v>137</v>
      </c>
      <c r="V104" s="9" t="s">
        <v>137</v>
      </c>
      <c r="W104" s="9">
        <v>1250</v>
      </c>
      <c r="X104" s="9">
        <v>1301</v>
      </c>
      <c r="Y104" s="9">
        <v>1800</v>
      </c>
      <c r="Z104" s="7">
        <v>1800</v>
      </c>
      <c r="AA104" s="25">
        <v>1500</v>
      </c>
      <c r="AB104">
        <v>1475</v>
      </c>
      <c r="AC104" s="9" t="s">
        <v>137</v>
      </c>
      <c r="AD104" s="9" t="s">
        <v>137</v>
      </c>
      <c r="AF104" s="9" t="s">
        <v>137</v>
      </c>
      <c r="AG104" s="9" t="s">
        <v>137</v>
      </c>
      <c r="AH104" s="9" t="s">
        <v>137</v>
      </c>
      <c r="AI104" s="9" t="s">
        <v>137</v>
      </c>
      <c r="AJ104" s="9" t="s">
        <v>137</v>
      </c>
      <c r="AK104" s="9" t="s">
        <v>137</v>
      </c>
      <c r="AL104" s="9" t="s">
        <v>137</v>
      </c>
      <c r="AM104" s="9" t="s">
        <v>137</v>
      </c>
      <c r="AN104" s="9" t="s">
        <v>137</v>
      </c>
      <c r="AO104" s="9" t="s">
        <v>137</v>
      </c>
      <c r="AP104" s="9" t="s">
        <v>137</v>
      </c>
      <c r="AQ104" s="9">
        <v>1250</v>
      </c>
      <c r="AR104" s="9">
        <v>1300</v>
      </c>
      <c r="AS104" s="9">
        <v>1800</v>
      </c>
      <c r="AT104" s="9">
        <v>1470</v>
      </c>
      <c r="AU104">
        <v>1475</v>
      </c>
    </row>
    <row r="105" spans="1:47">
      <c r="A105" s="2" t="str">
        <f t="shared" si="34"/>
        <v>General Fund</v>
      </c>
      <c r="B105" s="2">
        <f t="shared" si="35"/>
        <v>14</v>
      </c>
      <c r="C105" s="2" t="str">
        <f t="shared" si="36"/>
        <v>County Administration</v>
      </c>
      <c r="D105" s="2" t="str">
        <f t="shared" si="24"/>
        <v>County Administration</v>
      </c>
      <c r="E105" s="2" t="s">
        <v>94</v>
      </c>
      <c r="H105" s="2" t="str">
        <f t="shared" si="37"/>
        <v>County Board Office</v>
      </c>
      <c r="I105" s="9" t="s">
        <v>137</v>
      </c>
      <c r="J105" s="9" t="s">
        <v>137</v>
      </c>
      <c r="K105" s="9" t="s">
        <v>137</v>
      </c>
      <c r="L105" s="9" t="s">
        <v>137</v>
      </c>
      <c r="M105" s="9" t="s">
        <v>137</v>
      </c>
      <c r="N105" s="9" t="s">
        <v>137</v>
      </c>
      <c r="O105" s="9" t="s">
        <v>137</v>
      </c>
      <c r="P105" s="9" t="s">
        <v>137</v>
      </c>
      <c r="Q105" s="9" t="s">
        <v>137</v>
      </c>
      <c r="R105" s="9" t="s">
        <v>137</v>
      </c>
      <c r="S105" s="9" t="s">
        <v>137</v>
      </c>
      <c r="T105" s="9" t="s">
        <v>137</v>
      </c>
      <c r="U105" s="9" t="s">
        <v>137</v>
      </c>
      <c r="V105" s="9" t="s">
        <v>137</v>
      </c>
      <c r="W105" s="9">
        <v>2000</v>
      </c>
      <c r="X105" s="9">
        <v>2000</v>
      </c>
      <c r="Y105" s="9">
        <v>1000</v>
      </c>
      <c r="Z105" s="7">
        <v>1000</v>
      </c>
      <c r="AA105" s="25">
        <v>1000</v>
      </c>
      <c r="AB105">
        <v>0</v>
      </c>
      <c r="AC105" s="9" t="s">
        <v>137</v>
      </c>
      <c r="AD105" s="9" t="s">
        <v>137</v>
      </c>
      <c r="AF105" s="9" t="s">
        <v>137</v>
      </c>
      <c r="AG105" s="9" t="s">
        <v>137</v>
      </c>
      <c r="AH105" s="9" t="s">
        <v>137</v>
      </c>
      <c r="AI105" s="9" t="s">
        <v>137</v>
      </c>
      <c r="AJ105" s="9" t="s">
        <v>137</v>
      </c>
      <c r="AK105" s="9" t="s">
        <v>137</v>
      </c>
      <c r="AL105" s="9" t="s">
        <v>137</v>
      </c>
      <c r="AM105" s="9" t="s">
        <v>137</v>
      </c>
      <c r="AN105" s="9" t="s">
        <v>137</v>
      </c>
      <c r="AO105" s="9" t="s">
        <v>137</v>
      </c>
      <c r="AP105" s="9" t="s">
        <v>137</v>
      </c>
      <c r="AQ105" s="9">
        <v>0</v>
      </c>
      <c r="AR105" s="9">
        <v>0</v>
      </c>
      <c r="AS105" s="9">
        <v>1000</v>
      </c>
      <c r="AT105" s="9">
        <v>0</v>
      </c>
      <c r="AU105">
        <v>0</v>
      </c>
    </row>
    <row r="106" spans="1:47">
      <c r="A106" s="2" t="str">
        <f t="shared" si="34"/>
        <v>General Fund</v>
      </c>
      <c r="B106" s="2">
        <f t="shared" si="35"/>
        <v>14</v>
      </c>
      <c r="C106" s="2" t="str">
        <f t="shared" si="36"/>
        <v>County Administration</v>
      </c>
      <c r="D106" s="2" t="str">
        <f t="shared" si="24"/>
        <v>County Administration</v>
      </c>
      <c r="E106" s="2" t="s">
        <v>95</v>
      </c>
      <c r="H106" s="2" t="str">
        <f t="shared" si="37"/>
        <v>County Board Office</v>
      </c>
      <c r="I106" s="9" t="s">
        <v>137</v>
      </c>
      <c r="J106" s="9" t="s">
        <v>137</v>
      </c>
      <c r="K106" s="9" t="s">
        <v>137</v>
      </c>
      <c r="L106" s="9" t="s">
        <v>137</v>
      </c>
      <c r="M106" s="9" t="s">
        <v>137</v>
      </c>
      <c r="N106" s="9" t="s">
        <v>137</v>
      </c>
      <c r="O106" s="9" t="s">
        <v>137</v>
      </c>
      <c r="P106" s="9" t="s">
        <v>137</v>
      </c>
      <c r="Q106" s="9" t="s">
        <v>137</v>
      </c>
      <c r="R106" s="9" t="s">
        <v>137</v>
      </c>
      <c r="S106" s="9" t="s">
        <v>137</v>
      </c>
      <c r="T106" s="9" t="s">
        <v>137</v>
      </c>
      <c r="U106" s="9" t="s">
        <v>137</v>
      </c>
      <c r="V106" s="9" t="s">
        <v>137</v>
      </c>
      <c r="W106" s="9">
        <v>9536</v>
      </c>
      <c r="X106" s="9">
        <v>9536</v>
      </c>
      <c r="Y106" s="9">
        <v>9536</v>
      </c>
      <c r="Z106" s="7">
        <v>10000</v>
      </c>
      <c r="AA106" s="25">
        <v>9536</v>
      </c>
      <c r="AB106">
        <v>9536</v>
      </c>
      <c r="AC106" s="9" t="s">
        <v>137</v>
      </c>
      <c r="AD106" s="9" t="s">
        <v>137</v>
      </c>
      <c r="AF106" s="9" t="s">
        <v>137</v>
      </c>
      <c r="AG106" s="9" t="s">
        <v>137</v>
      </c>
      <c r="AH106" s="9" t="s">
        <v>137</v>
      </c>
      <c r="AI106" s="9" t="s">
        <v>137</v>
      </c>
      <c r="AJ106" s="9" t="s">
        <v>137</v>
      </c>
      <c r="AK106" s="9" t="s">
        <v>137</v>
      </c>
      <c r="AL106" s="9" t="s">
        <v>137</v>
      </c>
      <c r="AM106" s="9" t="s">
        <v>137</v>
      </c>
      <c r="AN106" s="9" t="s">
        <v>137</v>
      </c>
      <c r="AO106" s="9" t="s">
        <v>137</v>
      </c>
      <c r="AP106" s="9" t="s">
        <v>137</v>
      </c>
      <c r="AQ106" s="9">
        <v>9536</v>
      </c>
      <c r="AR106" s="9">
        <v>9536</v>
      </c>
      <c r="AS106" s="9">
        <v>9536</v>
      </c>
      <c r="AT106" s="9">
        <v>9536</v>
      </c>
      <c r="AU106">
        <v>9536</v>
      </c>
    </row>
    <row r="107" spans="1:47">
      <c r="A107" s="2" t="str">
        <f t="shared" si="34"/>
        <v>General Fund</v>
      </c>
      <c r="B107" s="2">
        <f t="shared" si="35"/>
        <v>14</v>
      </c>
      <c r="C107" s="2" t="str">
        <f t="shared" si="36"/>
        <v>County Administration</v>
      </c>
      <c r="D107" s="2" t="str">
        <f t="shared" si="24"/>
        <v>County Administration</v>
      </c>
      <c r="E107" s="2" t="s">
        <v>96</v>
      </c>
      <c r="H107" s="2" t="str">
        <f t="shared" si="37"/>
        <v>County Board Office</v>
      </c>
      <c r="I107" s="10" t="s">
        <v>137</v>
      </c>
      <c r="J107" s="10" t="s">
        <v>137</v>
      </c>
      <c r="K107" s="9" t="s">
        <v>137</v>
      </c>
      <c r="L107" s="10" t="s">
        <v>137</v>
      </c>
      <c r="M107" s="10" t="s">
        <v>137</v>
      </c>
      <c r="N107" s="10" t="s">
        <v>137</v>
      </c>
      <c r="O107" s="10" t="s">
        <v>137</v>
      </c>
      <c r="P107" s="10" t="s">
        <v>137</v>
      </c>
      <c r="Q107" s="10" t="s">
        <v>137</v>
      </c>
      <c r="R107" s="10" t="s">
        <v>137</v>
      </c>
      <c r="S107" s="10" t="s">
        <v>137</v>
      </c>
      <c r="T107" s="10" t="s">
        <v>137</v>
      </c>
      <c r="U107" s="10" t="s">
        <v>137</v>
      </c>
      <c r="V107" s="10" t="s">
        <v>137</v>
      </c>
      <c r="W107" s="10">
        <v>73269</v>
      </c>
      <c r="X107" s="10">
        <v>154500</v>
      </c>
      <c r="Y107" s="10">
        <v>173000</v>
      </c>
      <c r="Z107" s="7">
        <v>173000</v>
      </c>
      <c r="AA107" s="25">
        <f>89092.5+91807.5</f>
        <v>180900</v>
      </c>
      <c r="AB107">
        <v>0</v>
      </c>
      <c r="AC107" s="10" t="s">
        <v>137</v>
      </c>
      <c r="AD107" s="10" t="s">
        <v>137</v>
      </c>
      <c r="AE107" s="10"/>
      <c r="AF107" s="10" t="s">
        <v>137</v>
      </c>
      <c r="AG107" s="10" t="s">
        <v>137</v>
      </c>
      <c r="AH107" s="10" t="s">
        <v>137</v>
      </c>
      <c r="AI107" s="10" t="s">
        <v>137</v>
      </c>
      <c r="AJ107" s="10" t="s">
        <v>137</v>
      </c>
      <c r="AK107" s="10" t="s">
        <v>137</v>
      </c>
      <c r="AL107" s="10" t="s">
        <v>137</v>
      </c>
      <c r="AM107" s="10" t="s">
        <v>137</v>
      </c>
      <c r="AN107" s="10" t="s">
        <v>137</v>
      </c>
      <c r="AO107" s="10" t="s">
        <v>137</v>
      </c>
      <c r="AP107" s="10" t="s">
        <v>137</v>
      </c>
      <c r="AQ107" s="10">
        <v>73269</v>
      </c>
      <c r="AR107" s="10">
        <v>154500</v>
      </c>
      <c r="AS107" s="10">
        <v>173000</v>
      </c>
      <c r="AT107" s="10">
        <v>180662</v>
      </c>
      <c r="AU107">
        <f>89092.5+91807.5-11092.5</f>
        <v>169807.5</v>
      </c>
    </row>
    <row r="108" spans="1:47">
      <c r="A108" s="2" t="s">
        <v>44</v>
      </c>
      <c r="B108" s="2">
        <f>B93+1</f>
        <v>15</v>
      </c>
      <c r="C108" s="2" t="s">
        <v>184</v>
      </c>
      <c r="D108" s="2" t="str">
        <f t="shared" si="24"/>
        <v>Transportaion (and Freight)</v>
      </c>
      <c r="E108" s="2" t="s">
        <v>59</v>
      </c>
      <c r="G108" s="3"/>
      <c r="H108" s="2" t="s">
        <v>414</v>
      </c>
      <c r="I108" s="4">
        <v>500</v>
      </c>
      <c r="J108" s="4">
        <v>500</v>
      </c>
      <c r="K108" s="4">
        <v>0</v>
      </c>
      <c r="L108" s="4">
        <v>500</v>
      </c>
      <c r="M108" s="4">
        <v>500</v>
      </c>
      <c r="N108" s="4">
        <v>500</v>
      </c>
      <c r="O108" s="7">
        <v>500</v>
      </c>
      <c r="P108" s="10">
        <v>500</v>
      </c>
      <c r="Q108" s="10">
        <v>475</v>
      </c>
      <c r="R108" s="10">
        <v>100</v>
      </c>
      <c r="S108" s="10">
        <v>100</v>
      </c>
      <c r="T108" s="10" t="s">
        <v>137</v>
      </c>
      <c r="U108" s="10" t="s">
        <v>137</v>
      </c>
      <c r="V108" s="10" t="s">
        <v>137</v>
      </c>
      <c r="W108" s="10" t="s">
        <v>137</v>
      </c>
      <c r="X108" s="10" t="s">
        <v>137</v>
      </c>
      <c r="Y108" s="10" t="s">
        <v>137</v>
      </c>
      <c r="Z108" s="7" t="s">
        <v>137</v>
      </c>
      <c r="AA108" s="25">
        <v>0</v>
      </c>
      <c r="AB108">
        <v>0</v>
      </c>
      <c r="AC108" s="4">
        <v>231</v>
      </c>
      <c r="AD108" s="4">
        <v>168</v>
      </c>
      <c r="AE108" s="4">
        <v>88</v>
      </c>
      <c r="AF108" s="4">
        <v>80</v>
      </c>
      <c r="AG108" s="4">
        <v>20</v>
      </c>
      <c r="AH108" s="4">
        <v>80</v>
      </c>
      <c r="AI108" s="7">
        <v>0</v>
      </c>
      <c r="AJ108" s="10">
        <v>0</v>
      </c>
      <c r="AK108" s="10">
        <v>0</v>
      </c>
      <c r="AL108" s="10">
        <v>0</v>
      </c>
      <c r="AM108" s="10">
        <v>0</v>
      </c>
      <c r="AN108" s="10" t="s">
        <v>137</v>
      </c>
      <c r="AO108" s="10" t="s">
        <v>137</v>
      </c>
      <c r="AP108" s="10" t="s">
        <v>137</v>
      </c>
      <c r="AQ108" s="10" t="s">
        <v>137</v>
      </c>
      <c r="AR108" s="10" t="s">
        <v>137</v>
      </c>
      <c r="AS108" s="10" t="s">
        <v>137</v>
      </c>
      <c r="AT108" s="10" t="s">
        <v>137</v>
      </c>
      <c r="AU108">
        <v>0</v>
      </c>
    </row>
    <row r="109" spans="1:47">
      <c r="A109" s="2" t="s">
        <v>44</v>
      </c>
      <c r="B109" s="2">
        <f>B108+1</f>
        <v>16</v>
      </c>
      <c r="C109" s="2" t="s">
        <v>165</v>
      </c>
      <c r="D109" s="2" t="str">
        <f t="shared" si="24"/>
        <v>Contingency</v>
      </c>
      <c r="E109" s="2" t="s">
        <v>59</v>
      </c>
      <c r="G109" s="3"/>
      <c r="H109" s="2" t="s">
        <v>414</v>
      </c>
      <c r="I109" s="4">
        <v>39212</v>
      </c>
      <c r="J109" s="4">
        <v>57019</v>
      </c>
      <c r="K109" s="4">
        <v>35433</v>
      </c>
      <c r="L109" s="4">
        <v>49543</v>
      </c>
      <c r="M109" s="4">
        <v>156567</v>
      </c>
      <c r="N109" s="4">
        <v>19248</v>
      </c>
      <c r="O109" s="7">
        <v>7927</v>
      </c>
      <c r="P109" s="10">
        <v>21475</v>
      </c>
      <c r="Q109" s="10">
        <v>13959</v>
      </c>
      <c r="R109" s="10">
        <v>1237</v>
      </c>
      <c r="S109" s="10">
        <v>2198</v>
      </c>
      <c r="T109" s="10" t="s">
        <v>137</v>
      </c>
      <c r="U109" s="10" t="s">
        <v>137</v>
      </c>
      <c r="V109" s="10" t="s">
        <v>137</v>
      </c>
      <c r="W109" s="10" t="s">
        <v>137</v>
      </c>
      <c r="X109" s="10" t="s">
        <v>137</v>
      </c>
      <c r="Y109" s="10" t="s">
        <v>137</v>
      </c>
      <c r="Z109" s="7" t="s">
        <v>137</v>
      </c>
      <c r="AA109" s="25">
        <v>0</v>
      </c>
      <c r="AB109">
        <v>0</v>
      </c>
      <c r="AC109" s="4">
        <v>25526</v>
      </c>
      <c r="AD109" s="4">
        <v>2909</v>
      </c>
      <c r="AE109" s="4">
        <v>30545</v>
      </c>
      <c r="AF109" s="4">
        <v>5113</v>
      </c>
      <c r="AG109" s="4">
        <v>0</v>
      </c>
      <c r="AH109" s="4">
        <v>0</v>
      </c>
      <c r="AI109" s="7">
        <v>7828</v>
      </c>
      <c r="AJ109" s="10">
        <v>27210</v>
      </c>
      <c r="AK109" s="10">
        <v>374</v>
      </c>
      <c r="AL109" s="10">
        <v>0</v>
      </c>
      <c r="AM109" s="10">
        <v>0</v>
      </c>
      <c r="AN109" s="10" t="s">
        <v>137</v>
      </c>
      <c r="AO109" s="10" t="s">
        <v>137</v>
      </c>
      <c r="AP109" s="10" t="s">
        <v>137</v>
      </c>
      <c r="AQ109" s="10" t="s">
        <v>137</v>
      </c>
      <c r="AR109" s="10" t="s">
        <v>137</v>
      </c>
      <c r="AS109" s="10" t="s">
        <v>137</v>
      </c>
      <c r="AT109" s="10" t="s">
        <v>137</v>
      </c>
      <c r="AU109">
        <v>0</v>
      </c>
    </row>
    <row r="110" spans="1:47">
      <c r="A110" s="2" t="s">
        <v>44</v>
      </c>
      <c r="B110" s="2">
        <f>B109+1</f>
        <v>17</v>
      </c>
      <c r="C110" s="2" t="s">
        <v>58</v>
      </c>
      <c r="D110" s="2" t="str">
        <f t="shared" si="24"/>
        <v>Insurance</v>
      </c>
      <c r="E110" s="2" t="s">
        <v>147</v>
      </c>
      <c r="F110"/>
      <c r="H110" s="2" t="s">
        <v>414</v>
      </c>
      <c r="I110" s="4">
        <v>285000</v>
      </c>
      <c r="J110" s="4">
        <v>325000</v>
      </c>
      <c r="K110" s="4">
        <v>325000</v>
      </c>
      <c r="L110" s="4">
        <v>350000</v>
      </c>
      <c r="M110" s="4">
        <v>350000</v>
      </c>
      <c r="N110" s="4">
        <v>174312</v>
      </c>
      <c r="O110" s="9">
        <v>220000</v>
      </c>
      <c r="P110" s="9">
        <v>720000</v>
      </c>
      <c r="Q110" s="9">
        <v>839908</v>
      </c>
      <c r="R110" s="9">
        <v>927769</v>
      </c>
      <c r="S110" s="9">
        <v>792575</v>
      </c>
      <c r="T110" s="9">
        <v>727673</v>
      </c>
      <c r="U110" s="9">
        <v>765698</v>
      </c>
      <c r="V110" s="9">
        <v>606156</v>
      </c>
      <c r="W110" s="9" t="s">
        <v>137</v>
      </c>
      <c r="X110" s="9" t="s">
        <v>137</v>
      </c>
      <c r="Y110" s="9" t="s">
        <v>137</v>
      </c>
      <c r="Z110" s="7" t="s">
        <v>137</v>
      </c>
      <c r="AA110" s="25">
        <v>0</v>
      </c>
      <c r="AB110">
        <v>540000</v>
      </c>
      <c r="AC110" s="4">
        <v>276628</v>
      </c>
      <c r="AD110" s="4">
        <v>296359</v>
      </c>
      <c r="AE110" s="4">
        <v>322283</v>
      </c>
      <c r="AF110" s="4">
        <v>336313</v>
      </c>
      <c r="AG110" s="4">
        <v>358242</v>
      </c>
      <c r="AH110" s="4">
        <v>304129</v>
      </c>
      <c r="AI110" s="9">
        <v>235687</v>
      </c>
      <c r="AJ110" s="9">
        <v>712585</v>
      </c>
      <c r="AK110" s="9">
        <v>800600</v>
      </c>
      <c r="AL110" s="9">
        <v>790075</v>
      </c>
      <c r="AM110" s="9">
        <v>715950</v>
      </c>
      <c r="AN110" s="9">
        <v>695012</v>
      </c>
      <c r="AO110" s="9">
        <v>548386</v>
      </c>
      <c r="AP110" s="9">
        <v>488266</v>
      </c>
      <c r="AQ110" s="9" t="s">
        <v>137</v>
      </c>
      <c r="AR110" s="9" t="s">
        <v>137</v>
      </c>
      <c r="AS110" s="9" t="s">
        <v>137</v>
      </c>
      <c r="AT110" s="9" t="s">
        <v>137</v>
      </c>
      <c r="AU110">
        <v>0</v>
      </c>
    </row>
    <row r="111" spans="1:47">
      <c r="A111" s="2" t="str">
        <f t="shared" ref="A111:C118" si="38">A110</f>
        <v>General Fund</v>
      </c>
      <c r="B111" s="2">
        <f t="shared" si="38"/>
        <v>17</v>
      </c>
      <c r="C111" s="2" t="str">
        <f t="shared" si="38"/>
        <v>Insurance</v>
      </c>
      <c r="D111" s="2" t="str">
        <f t="shared" si="24"/>
        <v>Insurance</v>
      </c>
      <c r="E111" s="2" t="s">
        <v>148</v>
      </c>
      <c r="F111"/>
      <c r="H111" s="2" t="str">
        <f t="shared" ref="H111:H118" si="39">H110</f>
        <v>County Board Office</v>
      </c>
      <c r="I111" s="9" t="s">
        <v>137</v>
      </c>
      <c r="J111" s="9" t="s">
        <v>137</v>
      </c>
      <c r="K111" s="9" t="s">
        <v>137</v>
      </c>
      <c r="L111" s="9" t="s">
        <v>137</v>
      </c>
      <c r="M111" s="9" t="s">
        <v>137</v>
      </c>
      <c r="N111" s="9" t="s">
        <v>137</v>
      </c>
      <c r="O111" s="9" t="s">
        <v>137</v>
      </c>
      <c r="P111" s="9" t="s">
        <v>137</v>
      </c>
      <c r="Q111" s="9" t="s">
        <v>137</v>
      </c>
      <c r="R111" s="9" t="s">
        <v>137</v>
      </c>
      <c r="S111" s="9" t="s">
        <v>137</v>
      </c>
      <c r="T111" s="9" t="s">
        <v>137</v>
      </c>
      <c r="U111" s="9">
        <v>5462</v>
      </c>
      <c r="V111" s="9">
        <v>5000</v>
      </c>
      <c r="W111" s="9" t="s">
        <v>137</v>
      </c>
      <c r="X111" s="9" t="s">
        <v>137</v>
      </c>
      <c r="Y111" s="9" t="s">
        <v>137</v>
      </c>
      <c r="Z111" s="7" t="s">
        <v>137</v>
      </c>
      <c r="AA111" s="25">
        <v>0</v>
      </c>
      <c r="AB111">
        <v>3000</v>
      </c>
      <c r="AC111" s="9" t="s">
        <v>137</v>
      </c>
      <c r="AD111" s="9" t="s">
        <v>137</v>
      </c>
      <c r="AE111" s="9" t="s">
        <v>137</v>
      </c>
      <c r="AF111" s="9" t="s">
        <v>137</v>
      </c>
      <c r="AG111" s="9" t="s">
        <v>137</v>
      </c>
      <c r="AH111" s="9" t="s">
        <v>137</v>
      </c>
      <c r="AI111" s="9" t="s">
        <v>137</v>
      </c>
      <c r="AJ111" s="9" t="s">
        <v>137</v>
      </c>
      <c r="AK111" s="9" t="s">
        <v>137</v>
      </c>
      <c r="AL111" s="9" t="s">
        <v>137</v>
      </c>
      <c r="AM111" s="9" t="s">
        <v>137</v>
      </c>
      <c r="AN111" s="9" t="s">
        <v>137</v>
      </c>
      <c r="AO111" s="9">
        <v>4582</v>
      </c>
      <c r="AP111" s="9">
        <v>4662</v>
      </c>
      <c r="AQ111" s="9" t="s">
        <v>137</v>
      </c>
      <c r="AR111" s="9" t="s">
        <v>137</v>
      </c>
      <c r="AS111" s="9" t="s">
        <v>137</v>
      </c>
      <c r="AT111" s="9" t="s">
        <v>137</v>
      </c>
      <c r="AU111">
        <v>0</v>
      </c>
    </row>
    <row r="112" spans="1:47">
      <c r="A112" s="2" t="str">
        <f t="shared" si="38"/>
        <v>General Fund</v>
      </c>
      <c r="B112" s="2">
        <f t="shared" si="38"/>
        <v>17</v>
      </c>
      <c r="C112" s="2" t="str">
        <f t="shared" si="38"/>
        <v>Insurance</v>
      </c>
      <c r="D112" s="2" t="str">
        <f t="shared" si="24"/>
        <v>Insurance</v>
      </c>
      <c r="E112" s="2" t="s">
        <v>149</v>
      </c>
      <c r="F112"/>
      <c r="H112" s="2" t="str">
        <f t="shared" si="39"/>
        <v>County Board Office</v>
      </c>
      <c r="I112" s="4">
        <v>20000</v>
      </c>
      <c r="J112" s="4">
        <v>25000</v>
      </c>
      <c r="K112" s="4">
        <v>25000</v>
      </c>
      <c r="L112" s="4">
        <v>25000</v>
      </c>
      <c r="M112" s="4">
        <v>25000</v>
      </c>
      <c r="N112" s="4">
        <v>688</v>
      </c>
      <c r="O112" s="9">
        <v>15000</v>
      </c>
      <c r="P112" s="9">
        <v>15000</v>
      </c>
      <c r="Q112" s="9">
        <v>12017</v>
      </c>
      <c r="R112" s="9">
        <v>15460</v>
      </c>
      <c r="S112" s="9">
        <v>17424</v>
      </c>
      <c r="T112" s="9">
        <v>17800</v>
      </c>
      <c r="U112" s="9">
        <v>28072</v>
      </c>
      <c r="V112" s="9">
        <v>27844</v>
      </c>
      <c r="W112" s="9" t="s">
        <v>137</v>
      </c>
      <c r="X112" s="9" t="s">
        <v>137</v>
      </c>
      <c r="Y112" s="9" t="s">
        <v>137</v>
      </c>
      <c r="Z112" s="7" t="s">
        <v>137</v>
      </c>
      <c r="AA112" s="25">
        <v>0</v>
      </c>
      <c r="AB112">
        <v>50000</v>
      </c>
      <c r="AC112" s="4">
        <v>20000</v>
      </c>
      <c r="AD112" s="4">
        <v>14055</v>
      </c>
      <c r="AE112" s="4">
        <v>9570</v>
      </c>
      <c r="AF112" s="4">
        <v>8328</v>
      </c>
      <c r="AG112" s="4">
        <v>12315</v>
      </c>
      <c r="AH112" s="4">
        <v>688</v>
      </c>
      <c r="AI112" s="9">
        <v>13271</v>
      </c>
      <c r="AJ112" s="9">
        <v>12195</v>
      </c>
      <c r="AK112" s="9">
        <v>12017</v>
      </c>
      <c r="AL112" s="9">
        <v>15281</v>
      </c>
      <c r="AM112" s="9">
        <v>17424</v>
      </c>
      <c r="AN112" s="9">
        <v>17800</v>
      </c>
      <c r="AO112" s="9">
        <v>28072</v>
      </c>
      <c r="AP112" s="9">
        <v>27844</v>
      </c>
      <c r="AQ112" s="9" t="s">
        <v>137</v>
      </c>
      <c r="AR112" s="9" t="s">
        <v>137</v>
      </c>
      <c r="AS112" s="9" t="s">
        <v>137</v>
      </c>
      <c r="AT112" s="9" t="s">
        <v>137</v>
      </c>
      <c r="AU112">
        <v>0</v>
      </c>
    </row>
    <row r="113" spans="1:47">
      <c r="A113" s="2" t="str">
        <f t="shared" si="38"/>
        <v>General Fund</v>
      </c>
      <c r="B113" s="2">
        <f t="shared" si="38"/>
        <v>17</v>
      </c>
      <c r="C113" s="2" t="str">
        <f t="shared" si="38"/>
        <v>Insurance</v>
      </c>
      <c r="D113" s="2" t="str">
        <f t="shared" si="24"/>
        <v>Insurance</v>
      </c>
      <c r="E113" s="2" t="s">
        <v>186</v>
      </c>
      <c r="F113"/>
      <c r="H113" s="2" t="str">
        <f t="shared" si="39"/>
        <v>County Board Office</v>
      </c>
      <c r="I113" s="4">
        <v>105000</v>
      </c>
      <c r="J113" s="4" t="s">
        <v>137</v>
      </c>
      <c r="K113" s="4" t="s">
        <v>137</v>
      </c>
      <c r="L113" s="4" t="s">
        <v>137</v>
      </c>
      <c r="M113" s="4" t="s">
        <v>137</v>
      </c>
      <c r="N113" s="4" t="s">
        <v>137</v>
      </c>
      <c r="O113" s="9" t="s">
        <v>137</v>
      </c>
      <c r="P113" s="9" t="s">
        <v>137</v>
      </c>
      <c r="Q113" s="9" t="s">
        <v>137</v>
      </c>
      <c r="R113" s="9" t="s">
        <v>137</v>
      </c>
      <c r="S113" s="9" t="s">
        <v>137</v>
      </c>
      <c r="T113" s="9" t="s">
        <v>137</v>
      </c>
      <c r="U113" s="9" t="s">
        <v>137</v>
      </c>
      <c r="V113" s="9" t="s">
        <v>137</v>
      </c>
      <c r="W113" s="9" t="s">
        <v>137</v>
      </c>
      <c r="X113" s="9" t="s">
        <v>137</v>
      </c>
      <c r="Y113" s="9" t="s">
        <v>137</v>
      </c>
      <c r="Z113" s="7" t="s">
        <v>137</v>
      </c>
      <c r="AA113" s="25">
        <v>0</v>
      </c>
      <c r="AB113">
        <v>0</v>
      </c>
      <c r="AC113" s="4">
        <v>105000</v>
      </c>
      <c r="AD113" s="4" t="s">
        <v>137</v>
      </c>
      <c r="AE113" s="4" t="s">
        <v>137</v>
      </c>
      <c r="AF113" s="4" t="s">
        <v>137</v>
      </c>
      <c r="AG113" s="4" t="s">
        <v>137</v>
      </c>
      <c r="AH113" s="4" t="s">
        <v>137</v>
      </c>
      <c r="AI113" s="9" t="s">
        <v>137</v>
      </c>
      <c r="AJ113" s="9" t="s">
        <v>137</v>
      </c>
      <c r="AK113" s="9" t="s">
        <v>137</v>
      </c>
      <c r="AL113" s="9" t="s">
        <v>137</v>
      </c>
      <c r="AM113" s="9" t="s">
        <v>137</v>
      </c>
      <c r="AN113" s="9" t="s">
        <v>137</v>
      </c>
      <c r="AO113" s="9" t="s">
        <v>137</v>
      </c>
      <c r="AP113" s="9" t="s">
        <v>137</v>
      </c>
      <c r="AQ113" s="9" t="s">
        <v>137</v>
      </c>
      <c r="AR113" s="9" t="s">
        <v>137</v>
      </c>
      <c r="AS113" s="9" t="s">
        <v>137</v>
      </c>
      <c r="AT113" s="9" t="s">
        <v>137</v>
      </c>
      <c r="AU113">
        <v>0</v>
      </c>
    </row>
    <row r="114" spans="1:47">
      <c r="A114" s="2" t="str">
        <f t="shared" si="38"/>
        <v>General Fund</v>
      </c>
      <c r="B114" s="2">
        <f t="shared" si="38"/>
        <v>17</v>
      </c>
      <c r="C114" s="2" t="str">
        <f t="shared" si="38"/>
        <v>Insurance</v>
      </c>
      <c r="D114" s="2" t="str">
        <f t="shared" ref="D114:D165" si="40">C114</f>
        <v>Insurance</v>
      </c>
      <c r="E114" s="2" t="s">
        <v>187</v>
      </c>
      <c r="F114"/>
      <c r="H114" s="2" t="str">
        <f t="shared" si="39"/>
        <v>County Board Office</v>
      </c>
      <c r="I114" s="4" t="s">
        <v>137</v>
      </c>
      <c r="J114" s="4" t="s">
        <v>137</v>
      </c>
      <c r="K114" s="4" t="s">
        <v>137</v>
      </c>
      <c r="L114" s="4" t="s">
        <v>137</v>
      </c>
      <c r="M114" s="4" t="s">
        <v>137</v>
      </c>
      <c r="N114" s="4" t="s">
        <v>137</v>
      </c>
      <c r="O114" s="9" t="s">
        <v>137</v>
      </c>
      <c r="P114" s="9" t="s">
        <v>137</v>
      </c>
      <c r="Q114" s="9" t="s">
        <v>137</v>
      </c>
      <c r="R114" s="9" t="s">
        <v>137</v>
      </c>
      <c r="S114" s="9" t="s">
        <v>137</v>
      </c>
      <c r="T114" s="9" t="s">
        <v>137</v>
      </c>
      <c r="U114" s="9" t="s">
        <v>137</v>
      </c>
      <c r="V114" s="9" t="s">
        <v>137</v>
      </c>
      <c r="W114" s="9" t="s">
        <v>137</v>
      </c>
      <c r="X114" s="9" t="s">
        <v>137</v>
      </c>
      <c r="Y114" s="9" t="s">
        <v>137</v>
      </c>
      <c r="Z114" s="7" t="s">
        <v>137</v>
      </c>
      <c r="AA114" s="25">
        <v>0</v>
      </c>
      <c r="AB114">
        <v>0</v>
      </c>
      <c r="AC114" s="4" t="s">
        <v>137</v>
      </c>
      <c r="AD114" s="4" t="s">
        <v>137</v>
      </c>
      <c r="AE114" s="4" t="s">
        <v>137</v>
      </c>
      <c r="AF114" s="4" t="s">
        <v>137</v>
      </c>
      <c r="AG114" s="4" t="s">
        <v>137</v>
      </c>
      <c r="AH114" s="4" t="s">
        <v>137</v>
      </c>
      <c r="AI114" s="9" t="s">
        <v>137</v>
      </c>
      <c r="AJ114" s="9" t="s">
        <v>137</v>
      </c>
      <c r="AK114" s="9" t="s">
        <v>137</v>
      </c>
      <c r="AL114" s="9" t="s">
        <v>137</v>
      </c>
      <c r="AM114" s="9" t="s">
        <v>137</v>
      </c>
      <c r="AN114" s="9" t="s">
        <v>137</v>
      </c>
      <c r="AO114" s="9" t="s">
        <v>137</v>
      </c>
      <c r="AP114" s="9" t="s">
        <v>137</v>
      </c>
      <c r="AQ114" s="9" t="s">
        <v>137</v>
      </c>
      <c r="AR114" s="9" t="s">
        <v>137</v>
      </c>
      <c r="AS114" s="9" t="s">
        <v>137</v>
      </c>
      <c r="AT114" s="9" t="s">
        <v>137</v>
      </c>
      <c r="AU114">
        <v>0</v>
      </c>
    </row>
    <row r="115" spans="1:47">
      <c r="A115" s="2" t="str">
        <f t="shared" si="38"/>
        <v>General Fund</v>
      </c>
      <c r="B115" s="2">
        <f t="shared" si="38"/>
        <v>17</v>
      </c>
      <c r="C115" s="2" t="str">
        <f t="shared" si="38"/>
        <v>Insurance</v>
      </c>
      <c r="D115" s="2" t="str">
        <f t="shared" si="40"/>
        <v>Insurance</v>
      </c>
      <c r="E115" s="2" t="s">
        <v>188</v>
      </c>
      <c r="F115"/>
      <c r="H115" s="2" t="str">
        <f t="shared" si="39"/>
        <v>County Board Office</v>
      </c>
      <c r="I115" s="6" t="s">
        <v>137</v>
      </c>
      <c r="J115" s="6" t="s">
        <v>137</v>
      </c>
      <c r="K115" s="15" t="s">
        <v>137</v>
      </c>
      <c r="L115" s="15" t="s">
        <v>137</v>
      </c>
      <c r="M115" s="15" t="s">
        <v>137</v>
      </c>
      <c r="N115" s="6" t="s">
        <v>137</v>
      </c>
      <c r="O115" s="9" t="s">
        <v>137</v>
      </c>
      <c r="P115" s="9" t="s">
        <v>137</v>
      </c>
      <c r="Q115" s="9" t="s">
        <v>137</v>
      </c>
      <c r="R115" s="9" t="s">
        <v>137</v>
      </c>
      <c r="S115" s="9" t="s">
        <v>137</v>
      </c>
      <c r="T115" s="9" t="s">
        <v>137</v>
      </c>
      <c r="U115" s="9" t="s">
        <v>137</v>
      </c>
      <c r="V115" s="9" t="s">
        <v>137</v>
      </c>
      <c r="W115" s="9" t="s">
        <v>137</v>
      </c>
      <c r="X115" s="9" t="s">
        <v>137</v>
      </c>
      <c r="Y115" s="9" t="s">
        <v>137</v>
      </c>
      <c r="Z115" s="7" t="s">
        <v>137</v>
      </c>
      <c r="AA115" s="25">
        <v>0</v>
      </c>
      <c r="AB115">
        <v>0</v>
      </c>
      <c r="AC115" s="6" t="s">
        <v>137</v>
      </c>
      <c r="AD115" s="6" t="s">
        <v>137</v>
      </c>
      <c r="AE115" s="15" t="s">
        <v>137</v>
      </c>
      <c r="AF115" s="6" t="s">
        <v>137</v>
      </c>
      <c r="AG115" s="6" t="s">
        <v>137</v>
      </c>
      <c r="AH115" s="6" t="s">
        <v>137</v>
      </c>
      <c r="AI115" s="9" t="s">
        <v>137</v>
      </c>
      <c r="AJ115" s="9" t="s">
        <v>137</v>
      </c>
      <c r="AK115" s="9" t="s">
        <v>137</v>
      </c>
      <c r="AL115" s="9" t="s">
        <v>137</v>
      </c>
      <c r="AM115" s="9" t="s">
        <v>137</v>
      </c>
      <c r="AN115" s="9" t="s">
        <v>137</v>
      </c>
      <c r="AO115" s="9" t="s">
        <v>137</v>
      </c>
      <c r="AP115" s="9" t="s">
        <v>137</v>
      </c>
      <c r="AQ115" s="9" t="s">
        <v>137</v>
      </c>
      <c r="AR115" s="9" t="s">
        <v>137</v>
      </c>
      <c r="AS115" s="9" t="s">
        <v>137</v>
      </c>
      <c r="AT115" s="9" t="s">
        <v>137</v>
      </c>
      <c r="AU115">
        <v>0</v>
      </c>
    </row>
    <row r="116" spans="1:47">
      <c r="A116" s="2" t="str">
        <f t="shared" si="38"/>
        <v>General Fund</v>
      </c>
      <c r="B116" s="2">
        <f t="shared" si="38"/>
        <v>17</v>
      </c>
      <c r="C116" s="2" t="str">
        <f t="shared" si="38"/>
        <v>Insurance</v>
      </c>
      <c r="D116" s="2" t="str">
        <f t="shared" si="40"/>
        <v>Insurance</v>
      </c>
      <c r="E116" s="2" t="s">
        <v>59</v>
      </c>
      <c r="F116"/>
      <c r="H116" s="2" t="str">
        <f t="shared" si="39"/>
        <v>County Board Office</v>
      </c>
      <c r="I116" s="7" t="s">
        <v>137</v>
      </c>
      <c r="J116" s="7" t="s">
        <v>137</v>
      </c>
      <c r="K116" s="7" t="s">
        <v>137</v>
      </c>
      <c r="L116" s="7" t="s">
        <v>137</v>
      </c>
      <c r="M116" s="7" t="s">
        <v>137</v>
      </c>
      <c r="N116" s="7" t="s">
        <v>137</v>
      </c>
      <c r="O116" s="12" t="s">
        <v>137</v>
      </c>
      <c r="P116" s="13" t="s">
        <v>137</v>
      </c>
      <c r="Q116" s="13" t="s">
        <v>137</v>
      </c>
      <c r="R116" s="13" t="s">
        <v>137</v>
      </c>
      <c r="S116" s="13" t="s">
        <v>137</v>
      </c>
      <c r="T116" s="13">
        <v>527</v>
      </c>
      <c r="U116" s="13">
        <v>2415</v>
      </c>
      <c r="V116" s="13">
        <v>1000</v>
      </c>
      <c r="W116" s="10" t="s">
        <v>137</v>
      </c>
      <c r="X116" s="10" t="s">
        <v>137</v>
      </c>
      <c r="Y116" s="10" t="s">
        <v>137</v>
      </c>
      <c r="Z116" s="7" t="s">
        <v>137</v>
      </c>
      <c r="AA116" s="25">
        <v>0</v>
      </c>
      <c r="AB116">
        <v>1000</v>
      </c>
      <c r="AC116" s="7" t="s">
        <v>137</v>
      </c>
      <c r="AD116" s="7" t="s">
        <v>137</v>
      </c>
      <c r="AE116" s="7" t="s">
        <v>137</v>
      </c>
      <c r="AF116" s="7" t="s">
        <v>137</v>
      </c>
      <c r="AG116" s="7" t="s">
        <v>137</v>
      </c>
      <c r="AH116" s="7" t="s">
        <v>137</v>
      </c>
      <c r="AI116" s="12" t="s">
        <v>137</v>
      </c>
      <c r="AJ116" s="13" t="s">
        <v>137</v>
      </c>
      <c r="AK116" s="13" t="s">
        <v>137</v>
      </c>
      <c r="AL116" s="13" t="s">
        <v>137</v>
      </c>
      <c r="AM116" s="13" t="s">
        <v>137</v>
      </c>
      <c r="AN116" s="13">
        <v>247</v>
      </c>
      <c r="AO116" s="13">
        <v>2415</v>
      </c>
      <c r="AP116" s="13">
        <v>0</v>
      </c>
      <c r="AQ116" s="10" t="s">
        <v>137</v>
      </c>
      <c r="AR116" s="10" t="s">
        <v>137</v>
      </c>
      <c r="AS116" s="10" t="s">
        <v>137</v>
      </c>
      <c r="AT116" s="10" t="s">
        <v>137</v>
      </c>
      <c r="AU116">
        <v>0</v>
      </c>
    </row>
    <row r="117" spans="1:47">
      <c r="A117" s="2" t="str">
        <f t="shared" si="38"/>
        <v>General Fund</v>
      </c>
      <c r="B117" s="2">
        <f t="shared" si="38"/>
        <v>17</v>
      </c>
      <c r="C117" s="2" t="str">
        <f t="shared" si="38"/>
        <v>Insurance</v>
      </c>
      <c r="D117" s="2" t="str">
        <f t="shared" si="40"/>
        <v>Insurance</v>
      </c>
      <c r="E117" s="24" t="s">
        <v>455</v>
      </c>
      <c r="F117"/>
      <c r="H117" s="2" t="str">
        <f t="shared" si="39"/>
        <v>County Board Office</v>
      </c>
      <c r="I117" s="7" t="s">
        <v>137</v>
      </c>
      <c r="J117" s="7" t="s">
        <v>137</v>
      </c>
      <c r="K117" s="7" t="s">
        <v>137</v>
      </c>
      <c r="L117" s="7" t="s">
        <v>137</v>
      </c>
      <c r="M117" s="7" t="s">
        <v>137</v>
      </c>
      <c r="N117" s="7" t="s">
        <v>137</v>
      </c>
      <c r="O117" s="7" t="s">
        <v>137</v>
      </c>
      <c r="P117" s="7" t="s">
        <v>137</v>
      </c>
      <c r="Q117" s="7" t="s">
        <v>137</v>
      </c>
      <c r="R117" s="7" t="s">
        <v>137</v>
      </c>
      <c r="S117" s="7" t="s">
        <v>137</v>
      </c>
      <c r="T117" s="7" t="s">
        <v>137</v>
      </c>
      <c r="U117" s="7" t="s">
        <v>137</v>
      </c>
      <c r="V117" s="7" t="s">
        <v>137</v>
      </c>
      <c r="W117" s="7" t="s">
        <v>137</v>
      </c>
      <c r="X117" s="7" t="s">
        <v>137</v>
      </c>
      <c r="Y117" s="7" t="s">
        <v>137</v>
      </c>
      <c r="Z117" s="7" t="s">
        <v>137</v>
      </c>
      <c r="AA117" s="7" t="s">
        <v>137</v>
      </c>
      <c r="AB117">
        <v>100000</v>
      </c>
      <c r="AC117" s="7"/>
      <c r="AD117" s="7"/>
      <c r="AE117" s="7"/>
      <c r="AF117" s="7"/>
      <c r="AG117" s="7"/>
      <c r="AH117" s="7"/>
      <c r="AI117" s="12"/>
      <c r="AJ117" s="13"/>
      <c r="AK117" s="13"/>
      <c r="AL117" s="13"/>
      <c r="AM117" s="13"/>
      <c r="AN117" s="13"/>
      <c r="AO117" s="13"/>
      <c r="AP117" s="13"/>
      <c r="AQ117" s="10"/>
      <c r="AR117" s="10"/>
      <c r="AS117" s="10"/>
      <c r="AT117" s="10"/>
      <c r="AU117">
        <v>0</v>
      </c>
    </row>
    <row r="118" spans="1:47">
      <c r="A118" s="2" t="str">
        <f t="shared" si="38"/>
        <v>General Fund</v>
      </c>
      <c r="B118" s="2">
        <f t="shared" si="38"/>
        <v>17</v>
      </c>
      <c r="C118" s="2" t="str">
        <f t="shared" si="38"/>
        <v>Insurance</v>
      </c>
      <c r="D118" s="2" t="str">
        <f t="shared" si="40"/>
        <v>Insurance</v>
      </c>
      <c r="E118" s="24" t="s">
        <v>456</v>
      </c>
      <c r="F118"/>
      <c r="H118" s="2" t="str">
        <f t="shared" si="39"/>
        <v>County Board Office</v>
      </c>
      <c r="I118" s="7" t="s">
        <v>137</v>
      </c>
      <c r="J118" s="7" t="s">
        <v>137</v>
      </c>
      <c r="K118" s="7" t="s">
        <v>137</v>
      </c>
      <c r="L118" s="7" t="s">
        <v>137</v>
      </c>
      <c r="M118" s="7" t="s">
        <v>137</v>
      </c>
      <c r="N118" s="7" t="s">
        <v>137</v>
      </c>
      <c r="O118" s="7" t="s">
        <v>137</v>
      </c>
      <c r="P118" s="7" t="s">
        <v>137</v>
      </c>
      <c r="Q118" s="7" t="s">
        <v>137</v>
      </c>
      <c r="R118" s="7" t="s">
        <v>137</v>
      </c>
      <c r="S118" s="7" t="s">
        <v>137</v>
      </c>
      <c r="T118" s="7" t="s">
        <v>137</v>
      </c>
      <c r="U118" s="7" t="s">
        <v>137</v>
      </c>
      <c r="V118" s="7" t="s">
        <v>137</v>
      </c>
      <c r="W118" s="7" t="s">
        <v>137</v>
      </c>
      <c r="X118" s="7" t="s">
        <v>137</v>
      </c>
      <c r="Y118" s="7" t="s">
        <v>137</v>
      </c>
      <c r="Z118" s="7" t="s">
        <v>137</v>
      </c>
      <c r="AA118" s="7" t="s">
        <v>137</v>
      </c>
      <c r="AB118">
        <v>106000</v>
      </c>
      <c r="AC118" s="7"/>
      <c r="AD118" s="7"/>
      <c r="AE118" s="7"/>
      <c r="AF118" s="7"/>
      <c r="AG118" s="7"/>
      <c r="AH118" s="7"/>
      <c r="AI118" s="12"/>
      <c r="AJ118" s="13"/>
      <c r="AK118" s="13"/>
      <c r="AL118" s="13"/>
      <c r="AM118" s="13"/>
      <c r="AN118" s="13"/>
      <c r="AO118" s="13"/>
      <c r="AP118" s="13"/>
      <c r="AQ118" s="10"/>
      <c r="AR118" s="10"/>
      <c r="AS118" s="10"/>
      <c r="AT118" s="10"/>
      <c r="AU118">
        <v>0</v>
      </c>
    </row>
    <row r="119" spans="1:47">
      <c r="A119" s="2" t="s">
        <v>44</v>
      </c>
      <c r="B119" s="2">
        <f>B110+1</f>
        <v>18</v>
      </c>
      <c r="C119" s="2" t="s">
        <v>178</v>
      </c>
      <c r="D119" s="2" t="str">
        <f t="shared" si="40"/>
        <v>Matching Funds</v>
      </c>
      <c r="E119" s="2" t="s">
        <v>179</v>
      </c>
      <c r="G119" s="3"/>
      <c r="H119" s="2" t="s">
        <v>420</v>
      </c>
      <c r="I119" s="10" t="s">
        <v>137</v>
      </c>
      <c r="J119" s="10" t="s">
        <v>137</v>
      </c>
      <c r="K119" s="10">
        <v>1200</v>
      </c>
      <c r="L119" s="10" t="s">
        <v>137</v>
      </c>
      <c r="M119" s="10" t="s">
        <v>137</v>
      </c>
      <c r="N119" s="10" t="s">
        <v>137</v>
      </c>
      <c r="O119" s="10">
        <v>1200</v>
      </c>
      <c r="P119" s="10">
        <v>1200</v>
      </c>
      <c r="Q119" s="10" t="s">
        <v>137</v>
      </c>
      <c r="R119" s="10" t="s">
        <v>137</v>
      </c>
      <c r="S119" s="10" t="s">
        <v>137</v>
      </c>
      <c r="T119" s="10" t="s">
        <v>137</v>
      </c>
      <c r="U119" s="10" t="s">
        <v>137</v>
      </c>
      <c r="V119" s="10" t="s">
        <v>137</v>
      </c>
      <c r="W119" s="10" t="s">
        <v>137</v>
      </c>
      <c r="X119" s="10" t="s">
        <v>137</v>
      </c>
      <c r="Y119" s="10" t="s">
        <v>137</v>
      </c>
      <c r="Z119" s="7" t="s">
        <v>137</v>
      </c>
      <c r="AA119" s="25">
        <v>0</v>
      </c>
      <c r="AB119">
        <v>0</v>
      </c>
      <c r="AC119" s="10" t="s">
        <v>137</v>
      </c>
      <c r="AD119" s="10" t="s">
        <v>137</v>
      </c>
      <c r="AE119" s="10">
        <v>0</v>
      </c>
      <c r="AF119" s="10" t="s">
        <v>137</v>
      </c>
      <c r="AG119" s="10" t="s">
        <v>137</v>
      </c>
      <c r="AH119" s="10" t="s">
        <v>137</v>
      </c>
      <c r="AI119" s="10">
        <v>0</v>
      </c>
      <c r="AJ119" s="10">
        <v>0</v>
      </c>
      <c r="AK119" s="10" t="s">
        <v>137</v>
      </c>
      <c r="AL119" s="10" t="s">
        <v>137</v>
      </c>
      <c r="AM119" s="10" t="s">
        <v>137</v>
      </c>
      <c r="AN119" s="10" t="s">
        <v>137</v>
      </c>
      <c r="AO119" s="10" t="s">
        <v>137</v>
      </c>
      <c r="AP119" s="10" t="s">
        <v>137</v>
      </c>
      <c r="AQ119" s="10" t="s">
        <v>137</v>
      </c>
      <c r="AR119" s="10" t="s">
        <v>137</v>
      </c>
      <c r="AS119" s="10" t="s">
        <v>137</v>
      </c>
      <c r="AT119" s="10" t="s">
        <v>137</v>
      </c>
      <c r="AU119">
        <v>0</v>
      </c>
    </row>
    <row r="120" spans="1:47">
      <c r="A120" s="2" t="s">
        <v>44</v>
      </c>
      <c r="B120" s="2">
        <f>B119+1</f>
        <v>19</v>
      </c>
      <c r="C120" s="2" t="s">
        <v>97</v>
      </c>
      <c r="D120" s="2" t="str">
        <f t="shared" si="40"/>
        <v>Real Estate Stamps</v>
      </c>
      <c r="E120" s="2" t="s">
        <v>48</v>
      </c>
      <c r="G120" s="3"/>
      <c r="H120" s="2" t="s">
        <v>45</v>
      </c>
      <c r="I120" s="10" t="s">
        <v>137</v>
      </c>
      <c r="J120" s="10" t="s">
        <v>137</v>
      </c>
      <c r="K120" s="4" t="s">
        <v>137</v>
      </c>
      <c r="L120" s="10" t="s">
        <v>137</v>
      </c>
      <c r="M120" s="10" t="s">
        <v>137</v>
      </c>
      <c r="N120" s="10" t="s">
        <v>137</v>
      </c>
      <c r="O120" s="10" t="s">
        <v>137</v>
      </c>
      <c r="P120" s="10" t="s">
        <v>137</v>
      </c>
      <c r="Q120" s="10" t="s">
        <v>137</v>
      </c>
      <c r="R120" s="10" t="s">
        <v>137</v>
      </c>
      <c r="S120" s="10" t="s">
        <v>137</v>
      </c>
      <c r="T120" s="10" t="s">
        <v>137</v>
      </c>
      <c r="U120" s="10" t="s">
        <v>137</v>
      </c>
      <c r="V120" s="10">
        <v>160000</v>
      </c>
      <c r="W120" s="10">
        <v>285000</v>
      </c>
      <c r="X120" s="10">
        <v>170000</v>
      </c>
      <c r="Y120" s="10">
        <v>86625</v>
      </c>
      <c r="Z120" s="7">
        <v>145828</v>
      </c>
      <c r="AA120" s="25">
        <v>112529</v>
      </c>
      <c r="AB120">
        <v>115000</v>
      </c>
      <c r="AC120" s="10" t="s">
        <v>137</v>
      </c>
      <c r="AD120" s="10" t="s">
        <v>137</v>
      </c>
      <c r="AE120" s="10"/>
      <c r="AF120" s="10" t="s">
        <v>137</v>
      </c>
      <c r="AG120" s="10" t="s">
        <v>137</v>
      </c>
      <c r="AH120" s="10" t="s">
        <v>137</v>
      </c>
      <c r="AI120" s="10" t="s">
        <v>137</v>
      </c>
      <c r="AJ120" s="10" t="s">
        <v>137</v>
      </c>
      <c r="AK120" s="10" t="s">
        <v>137</v>
      </c>
      <c r="AL120" s="10" t="s">
        <v>137</v>
      </c>
      <c r="AM120" s="10" t="s">
        <v>137</v>
      </c>
      <c r="AN120" s="10" t="s">
        <v>137</v>
      </c>
      <c r="AO120" s="10" t="s">
        <v>137</v>
      </c>
      <c r="AP120" s="10">
        <v>98670</v>
      </c>
      <c r="AQ120" s="10">
        <v>284600</v>
      </c>
      <c r="AR120" s="10">
        <v>104050</v>
      </c>
      <c r="AS120" s="10">
        <v>86625</v>
      </c>
      <c r="AT120" s="10">
        <v>104684</v>
      </c>
      <c r="AU120">
        <v>112529</v>
      </c>
    </row>
    <row r="121" spans="1:47">
      <c r="A121" s="2" t="s">
        <v>44</v>
      </c>
      <c r="B121" s="2">
        <f>B120+1</f>
        <v>20</v>
      </c>
      <c r="C121" s="2" t="s">
        <v>98</v>
      </c>
      <c r="D121" s="2" t="str">
        <f t="shared" si="40"/>
        <v>Archives</v>
      </c>
      <c r="E121" s="2" t="s">
        <v>59</v>
      </c>
      <c r="G121" s="3"/>
      <c r="H121" s="2" t="s">
        <v>414</v>
      </c>
      <c r="I121" s="10" t="s">
        <v>137</v>
      </c>
      <c r="J121" s="10" t="s">
        <v>137</v>
      </c>
      <c r="K121" s="4" t="s">
        <v>137</v>
      </c>
      <c r="L121" s="10" t="s">
        <v>137</v>
      </c>
      <c r="M121" s="10" t="s">
        <v>137</v>
      </c>
      <c r="N121" s="10" t="s">
        <v>137</v>
      </c>
      <c r="O121" s="10" t="s">
        <v>137</v>
      </c>
      <c r="P121" s="10" t="s">
        <v>137</v>
      </c>
      <c r="Q121" s="10" t="s">
        <v>137</v>
      </c>
      <c r="R121" s="10" t="s">
        <v>137</v>
      </c>
      <c r="S121" s="10" t="s">
        <v>137</v>
      </c>
      <c r="T121" s="10" t="s">
        <v>137</v>
      </c>
      <c r="U121" s="10" t="s">
        <v>137</v>
      </c>
      <c r="V121" s="10" t="s">
        <v>137</v>
      </c>
      <c r="W121" s="10" t="s">
        <v>137</v>
      </c>
      <c r="X121" s="10" t="s">
        <v>137</v>
      </c>
      <c r="Y121" s="10" t="s">
        <v>137</v>
      </c>
      <c r="Z121" s="7">
        <v>4845</v>
      </c>
      <c r="AA121" s="25">
        <v>0</v>
      </c>
      <c r="AB121">
        <v>0</v>
      </c>
      <c r="AC121" s="10" t="s">
        <v>137</v>
      </c>
      <c r="AD121" s="10" t="s">
        <v>137</v>
      </c>
      <c r="AE121" s="10"/>
      <c r="AF121" s="10" t="s">
        <v>137</v>
      </c>
      <c r="AG121" s="10" t="s">
        <v>137</v>
      </c>
      <c r="AH121" s="10" t="s">
        <v>137</v>
      </c>
      <c r="AI121" s="10" t="s">
        <v>137</v>
      </c>
      <c r="AJ121" s="10" t="s">
        <v>137</v>
      </c>
      <c r="AK121" s="10" t="s">
        <v>137</v>
      </c>
      <c r="AL121" s="10" t="s">
        <v>137</v>
      </c>
      <c r="AM121" s="10" t="s">
        <v>137</v>
      </c>
      <c r="AN121" s="10" t="s">
        <v>137</v>
      </c>
      <c r="AO121" s="10" t="s">
        <v>137</v>
      </c>
      <c r="AP121" s="10" t="s">
        <v>137</v>
      </c>
      <c r="AQ121" s="10" t="s">
        <v>137</v>
      </c>
      <c r="AR121" s="10" t="s">
        <v>137</v>
      </c>
      <c r="AS121" s="10" t="s">
        <v>137</v>
      </c>
      <c r="AT121" s="10">
        <v>3850</v>
      </c>
      <c r="AU121">
        <v>0</v>
      </c>
    </row>
    <row r="122" spans="1:47">
      <c r="A122" s="2" t="s">
        <v>44</v>
      </c>
      <c r="B122" s="2">
        <f>B121+1</f>
        <v>21</v>
      </c>
      <c r="C122" s="2" t="s">
        <v>99</v>
      </c>
      <c r="D122" s="2" t="str">
        <f t="shared" si="40"/>
        <v>Sheriff</v>
      </c>
      <c r="E122" s="2" t="s">
        <v>114</v>
      </c>
      <c r="F122"/>
      <c r="G122" s="3"/>
      <c r="H122" s="2" t="s">
        <v>99</v>
      </c>
      <c r="I122" s="4">
        <v>1334922</v>
      </c>
      <c r="J122" s="4">
        <v>1458060</v>
      </c>
      <c r="K122" s="4">
        <f>1416673+95158+60494</f>
        <v>1572325</v>
      </c>
      <c r="L122" s="4">
        <v>1570625</v>
      </c>
      <c r="M122" s="4">
        <v>1519702</v>
      </c>
      <c r="N122" s="4">
        <v>1613947</v>
      </c>
      <c r="O122" s="9">
        <v>1663004</v>
      </c>
      <c r="P122" s="9">
        <v>1868575</v>
      </c>
      <c r="Q122" s="9">
        <v>1993951</v>
      </c>
      <c r="R122" s="9">
        <v>2123423</v>
      </c>
      <c r="S122" s="9">
        <v>2072181</v>
      </c>
      <c r="T122" s="9">
        <v>2152592</v>
      </c>
      <c r="U122" s="9">
        <v>2124450</v>
      </c>
      <c r="V122" s="9">
        <v>2097250</v>
      </c>
      <c r="W122" s="9">
        <v>2040661</v>
      </c>
      <c r="X122" s="9">
        <v>1964184</v>
      </c>
      <c r="Y122" s="9">
        <v>2284777</v>
      </c>
      <c r="Z122" s="7">
        <v>2451488</v>
      </c>
      <c r="AA122" s="25">
        <f>2183559.35+6915+233625.95+87760.92+278302.59</f>
        <v>2790163.81</v>
      </c>
      <c r="AB122" s="25">
        <f>1614679.4+15000+250000+82550</f>
        <v>1962229.4</v>
      </c>
      <c r="AC122" s="4">
        <v>1334922</v>
      </c>
      <c r="AD122" s="4">
        <v>1458060</v>
      </c>
      <c r="AE122" s="4">
        <f>1416673+95158+60494</f>
        <v>1572325</v>
      </c>
      <c r="AF122" s="4">
        <v>1559929</v>
      </c>
      <c r="AG122" s="4">
        <v>1519730</v>
      </c>
      <c r="AH122" s="4">
        <v>1613947</v>
      </c>
      <c r="AI122" s="9">
        <v>1663110</v>
      </c>
      <c r="AJ122" s="9">
        <v>1868549</v>
      </c>
      <c r="AK122" s="9">
        <v>1993297</v>
      </c>
      <c r="AL122" s="9">
        <v>2108554</v>
      </c>
      <c r="AM122" s="9">
        <v>2072174</v>
      </c>
      <c r="AN122" s="9">
        <v>2149715</v>
      </c>
      <c r="AO122" s="9">
        <v>2117869</v>
      </c>
      <c r="AP122" s="9">
        <v>2096986</v>
      </c>
      <c r="AQ122" s="9">
        <v>2045169</v>
      </c>
      <c r="AR122" s="9">
        <v>1964184</v>
      </c>
      <c r="AS122" s="9">
        <v>2282277</v>
      </c>
      <c r="AT122" s="9">
        <v>2451422</v>
      </c>
      <c r="AU122">
        <f>2183559.35+6915+233625.95+87760.92+278302.59</f>
        <v>2790163.81</v>
      </c>
    </row>
    <row r="123" spans="1:47">
      <c r="A123" s="2" t="str">
        <f>A122</f>
        <v>General Fund</v>
      </c>
      <c r="B123" s="2">
        <f>B122</f>
        <v>21</v>
      </c>
      <c r="C123" s="2" t="str">
        <f>C122</f>
        <v>Sheriff</v>
      </c>
      <c r="D123" s="2" t="str">
        <f t="shared" si="40"/>
        <v>Sheriff</v>
      </c>
      <c r="E123" s="2" t="s">
        <v>189</v>
      </c>
      <c r="F123"/>
      <c r="G123" s="3"/>
      <c r="H123" s="2" t="str">
        <f>H122</f>
        <v>Sheriff</v>
      </c>
      <c r="I123" s="4" t="s">
        <v>137</v>
      </c>
      <c r="J123" s="4" t="s">
        <v>137</v>
      </c>
      <c r="K123" s="4" t="s">
        <v>137</v>
      </c>
      <c r="L123" s="4" t="s">
        <v>137</v>
      </c>
      <c r="M123" s="4">
        <v>30000</v>
      </c>
      <c r="N123" s="4" t="s">
        <v>137</v>
      </c>
      <c r="O123" s="9" t="s">
        <v>137</v>
      </c>
      <c r="P123" s="9" t="s">
        <v>137</v>
      </c>
      <c r="Q123" s="9" t="s">
        <v>137</v>
      </c>
      <c r="R123" s="9" t="s">
        <v>137</v>
      </c>
      <c r="S123" s="9" t="s">
        <v>137</v>
      </c>
      <c r="T123" s="9" t="s">
        <v>137</v>
      </c>
      <c r="U123" s="9" t="s">
        <v>137</v>
      </c>
      <c r="V123" s="9" t="s">
        <v>137</v>
      </c>
      <c r="W123" s="9" t="s">
        <v>137</v>
      </c>
      <c r="X123" s="9" t="s">
        <v>137</v>
      </c>
      <c r="Y123" s="9" t="s">
        <v>137</v>
      </c>
      <c r="Z123" s="7" t="s">
        <v>137</v>
      </c>
      <c r="AA123" s="25">
        <v>0</v>
      </c>
      <c r="AB123" s="25">
        <v>0</v>
      </c>
      <c r="AC123" s="4" t="s">
        <v>137</v>
      </c>
      <c r="AD123" s="4" t="s">
        <v>137</v>
      </c>
      <c r="AE123" s="4" t="s">
        <v>137</v>
      </c>
      <c r="AF123" s="4" t="s">
        <v>137</v>
      </c>
      <c r="AG123" s="4">
        <v>5414</v>
      </c>
      <c r="AH123" s="4" t="s">
        <v>137</v>
      </c>
      <c r="AI123" s="9" t="s">
        <v>137</v>
      </c>
      <c r="AJ123" s="9" t="s">
        <v>137</v>
      </c>
      <c r="AK123" s="9" t="s">
        <v>137</v>
      </c>
      <c r="AL123" s="9" t="s">
        <v>137</v>
      </c>
      <c r="AM123" s="9" t="s">
        <v>137</v>
      </c>
      <c r="AN123" s="9" t="s">
        <v>137</v>
      </c>
      <c r="AO123" s="9" t="s">
        <v>137</v>
      </c>
      <c r="AP123" s="9" t="s">
        <v>137</v>
      </c>
      <c r="AQ123" s="9" t="s">
        <v>137</v>
      </c>
      <c r="AR123" s="9" t="s">
        <v>137</v>
      </c>
      <c r="AS123" s="9" t="s">
        <v>137</v>
      </c>
      <c r="AT123" s="9" t="s">
        <v>137</v>
      </c>
      <c r="AU123">
        <v>0</v>
      </c>
    </row>
    <row r="124" spans="1:47">
      <c r="A124" s="2" t="str">
        <f t="shared" ref="A124:A149" si="41">A123</f>
        <v>General Fund</v>
      </c>
      <c r="B124" s="2">
        <f t="shared" ref="B124:B149" si="42">B123</f>
        <v>21</v>
      </c>
      <c r="C124" s="2" t="str">
        <f t="shared" ref="C124:C149" si="43">C123</f>
        <v>Sheriff</v>
      </c>
      <c r="D124" s="2" t="str">
        <f t="shared" si="40"/>
        <v>Sheriff</v>
      </c>
      <c r="E124" s="2" t="s">
        <v>115</v>
      </c>
      <c r="F124"/>
      <c r="H124" s="2" t="str">
        <f t="shared" ref="H124:H149" si="44">H123</f>
        <v>Sheriff</v>
      </c>
      <c r="I124" s="4">
        <v>21021</v>
      </c>
      <c r="J124" s="4">
        <v>22000</v>
      </c>
      <c r="K124" s="4">
        <v>22000</v>
      </c>
      <c r="L124" s="4">
        <v>34000</v>
      </c>
      <c r="M124" s="4">
        <v>34000</v>
      </c>
      <c r="N124" s="4">
        <v>34000</v>
      </c>
      <c r="O124" s="9">
        <v>34000</v>
      </c>
      <c r="P124" s="9">
        <v>36750</v>
      </c>
      <c r="Q124" s="9">
        <v>36290</v>
      </c>
      <c r="R124" s="9">
        <v>44640</v>
      </c>
      <c r="S124" s="9">
        <v>54135</v>
      </c>
      <c r="T124" s="9">
        <v>54135</v>
      </c>
      <c r="U124" s="9">
        <v>56141</v>
      </c>
      <c r="V124" s="9">
        <v>55018</v>
      </c>
      <c r="W124" s="9">
        <v>48416</v>
      </c>
      <c r="X124" s="9">
        <v>45995</v>
      </c>
      <c r="Y124" s="9">
        <v>50174</v>
      </c>
      <c r="Z124" s="7">
        <v>51198</v>
      </c>
      <c r="AA124" s="25">
        <f>45392.97+7007.03</f>
        <v>52400</v>
      </c>
      <c r="AB124" s="25">
        <v>53400</v>
      </c>
      <c r="AC124" s="4">
        <v>21021</v>
      </c>
      <c r="AD124" s="4">
        <v>17850</v>
      </c>
      <c r="AE124" s="4">
        <v>26748</v>
      </c>
      <c r="AF124" s="4">
        <v>28316</v>
      </c>
      <c r="AG124" s="4">
        <v>30303</v>
      </c>
      <c r="AH124" s="4">
        <v>31310</v>
      </c>
      <c r="AI124" s="9">
        <v>33679</v>
      </c>
      <c r="AJ124" s="9">
        <v>36783</v>
      </c>
      <c r="AK124" s="9">
        <v>36424</v>
      </c>
      <c r="AL124" s="9">
        <v>44602</v>
      </c>
      <c r="AM124" s="9">
        <v>50592</v>
      </c>
      <c r="AN124" s="9">
        <v>49261</v>
      </c>
      <c r="AO124" s="9">
        <v>46399</v>
      </c>
      <c r="AP124" s="9">
        <v>48362</v>
      </c>
      <c r="AQ124" s="9">
        <v>48416</v>
      </c>
      <c r="AR124" s="9">
        <v>40214</v>
      </c>
      <c r="AS124" s="9">
        <v>48890</v>
      </c>
      <c r="AT124" s="9">
        <v>50988</v>
      </c>
      <c r="AU124">
        <v>52400</v>
      </c>
    </row>
    <row r="125" spans="1:47">
      <c r="A125" s="2" t="str">
        <f t="shared" si="41"/>
        <v>General Fund</v>
      </c>
      <c r="B125" s="2">
        <f t="shared" si="42"/>
        <v>21</v>
      </c>
      <c r="C125" s="2" t="str">
        <f t="shared" si="43"/>
        <v>Sheriff</v>
      </c>
      <c r="D125" s="2" t="str">
        <f t="shared" si="40"/>
        <v>Sheriff</v>
      </c>
      <c r="E125" s="2" t="s">
        <v>100</v>
      </c>
      <c r="F125"/>
      <c r="H125" s="2" t="str">
        <f t="shared" si="44"/>
        <v>Sheriff</v>
      </c>
      <c r="I125" s="9" t="s">
        <v>137</v>
      </c>
      <c r="J125" s="9" t="s">
        <v>137</v>
      </c>
      <c r="K125" s="9" t="s">
        <v>137</v>
      </c>
      <c r="L125" s="9" t="s">
        <v>137</v>
      </c>
      <c r="M125" s="9" t="s">
        <v>137</v>
      </c>
      <c r="N125" s="9" t="s">
        <v>137</v>
      </c>
      <c r="O125" s="9" t="s">
        <v>137</v>
      </c>
      <c r="P125" s="9" t="s">
        <v>137</v>
      </c>
      <c r="Q125" s="9" t="s">
        <v>137</v>
      </c>
      <c r="R125" s="9" t="s">
        <v>137</v>
      </c>
      <c r="S125" s="9" t="s">
        <v>137</v>
      </c>
      <c r="T125" s="9" t="s">
        <v>137</v>
      </c>
      <c r="U125" s="9" t="s">
        <v>137</v>
      </c>
      <c r="V125" s="9" t="s">
        <v>137</v>
      </c>
      <c r="W125" s="9" t="s">
        <v>137</v>
      </c>
      <c r="X125" s="9" t="s">
        <v>137</v>
      </c>
      <c r="Y125" s="9" t="s">
        <v>137</v>
      </c>
      <c r="Z125" s="7">
        <v>467774</v>
      </c>
      <c r="AA125" s="25">
        <v>0</v>
      </c>
      <c r="AB125" s="25">
        <v>0</v>
      </c>
      <c r="AC125" s="9" t="s">
        <v>137</v>
      </c>
      <c r="AD125" s="9" t="s">
        <v>137</v>
      </c>
      <c r="AE125" s="9" t="s">
        <v>137</v>
      </c>
      <c r="AF125" s="9" t="s">
        <v>137</v>
      </c>
      <c r="AG125" s="9" t="s">
        <v>137</v>
      </c>
      <c r="AH125" s="9" t="s">
        <v>137</v>
      </c>
      <c r="AI125" s="9" t="s">
        <v>137</v>
      </c>
      <c r="AJ125" s="9" t="s">
        <v>137</v>
      </c>
      <c r="AK125" s="9" t="s">
        <v>137</v>
      </c>
      <c r="AL125" s="9" t="s">
        <v>137</v>
      </c>
      <c r="AM125" s="9" t="s">
        <v>137</v>
      </c>
      <c r="AN125" s="9" t="s">
        <v>137</v>
      </c>
      <c r="AO125" s="9" t="s">
        <v>137</v>
      </c>
      <c r="AP125" s="9" t="s">
        <v>137</v>
      </c>
      <c r="AQ125" s="9" t="s">
        <v>137</v>
      </c>
      <c r="AR125" s="9" t="s">
        <v>137</v>
      </c>
      <c r="AS125" s="9" t="s">
        <v>137</v>
      </c>
      <c r="AT125" s="9">
        <v>467774</v>
      </c>
      <c r="AU125">
        <v>0</v>
      </c>
    </row>
    <row r="126" spans="1:47">
      <c r="A126" s="2" t="str">
        <f t="shared" si="41"/>
        <v>General Fund</v>
      </c>
      <c r="B126" s="2">
        <f t="shared" si="42"/>
        <v>21</v>
      </c>
      <c r="C126" s="2" t="str">
        <f t="shared" si="43"/>
        <v>Sheriff</v>
      </c>
      <c r="D126" s="2" t="str">
        <f t="shared" si="40"/>
        <v>Sheriff</v>
      </c>
      <c r="E126" s="2" t="s">
        <v>48</v>
      </c>
      <c r="F126"/>
      <c r="H126" s="2" t="str">
        <f t="shared" si="44"/>
        <v>Sheriff</v>
      </c>
      <c r="I126" s="4">
        <v>28428</v>
      </c>
      <c r="J126" s="4">
        <v>27070</v>
      </c>
      <c r="K126" s="4">
        <v>32701</v>
      </c>
      <c r="L126" s="4">
        <v>44139</v>
      </c>
      <c r="M126" s="4">
        <v>34602</v>
      </c>
      <c r="N126" s="4">
        <v>33000</v>
      </c>
      <c r="O126" s="9">
        <v>27764</v>
      </c>
      <c r="P126" s="9">
        <v>38682</v>
      </c>
      <c r="Q126" s="9">
        <v>34047</v>
      </c>
      <c r="R126" s="9">
        <v>14824</v>
      </c>
      <c r="S126" s="9">
        <v>10936</v>
      </c>
      <c r="T126" s="9">
        <v>26800</v>
      </c>
      <c r="U126" s="9">
        <v>47079</v>
      </c>
      <c r="V126" s="9">
        <v>47456</v>
      </c>
      <c r="W126" s="9">
        <v>45966</v>
      </c>
      <c r="X126" s="9">
        <v>34529</v>
      </c>
      <c r="Y126" s="9">
        <v>38343</v>
      </c>
      <c r="Z126" s="7">
        <v>24912</v>
      </c>
      <c r="AA126" s="25">
        <v>18823.349999999999</v>
      </c>
      <c r="AB126" s="25">
        <v>14738.6</v>
      </c>
      <c r="AC126" s="4">
        <v>28428</v>
      </c>
      <c r="AD126" s="4">
        <v>27070</v>
      </c>
      <c r="AE126" s="4">
        <v>27672</v>
      </c>
      <c r="AF126" s="4">
        <v>44139</v>
      </c>
      <c r="AG126" s="4">
        <v>34602</v>
      </c>
      <c r="AH126" s="4">
        <v>30388</v>
      </c>
      <c r="AI126" s="9">
        <v>28738</v>
      </c>
      <c r="AJ126" s="9">
        <v>38627</v>
      </c>
      <c r="AK126" s="9">
        <v>34047</v>
      </c>
      <c r="AL126" s="9">
        <v>14158</v>
      </c>
      <c r="AM126" s="9">
        <v>10936</v>
      </c>
      <c r="AN126" s="9">
        <v>26583</v>
      </c>
      <c r="AO126" s="9">
        <v>47079</v>
      </c>
      <c r="AP126" s="9">
        <v>47456</v>
      </c>
      <c r="AQ126" s="9">
        <v>45966</v>
      </c>
      <c r="AR126" s="9">
        <v>34529</v>
      </c>
      <c r="AS126" s="9">
        <v>38343</v>
      </c>
      <c r="AT126" s="9">
        <v>24912</v>
      </c>
      <c r="AU126">
        <v>18823.349999999999</v>
      </c>
    </row>
    <row r="127" spans="1:47">
      <c r="A127" s="2" t="str">
        <f t="shared" si="41"/>
        <v>General Fund</v>
      </c>
      <c r="B127" s="2">
        <f t="shared" si="42"/>
        <v>21</v>
      </c>
      <c r="C127" s="2" t="str">
        <f t="shared" si="43"/>
        <v>Sheriff</v>
      </c>
      <c r="D127" s="2" t="str">
        <f t="shared" si="40"/>
        <v>Sheriff</v>
      </c>
      <c r="E127" s="2" t="s">
        <v>141</v>
      </c>
      <c r="F127"/>
      <c r="H127" s="2" t="str">
        <f t="shared" si="44"/>
        <v>Sheriff</v>
      </c>
      <c r="I127" s="9" t="s">
        <v>137</v>
      </c>
      <c r="J127" s="9" t="s">
        <v>137</v>
      </c>
      <c r="K127" s="9" t="s">
        <v>137</v>
      </c>
      <c r="L127" s="9" t="s">
        <v>137</v>
      </c>
      <c r="M127" s="9" t="s">
        <v>137</v>
      </c>
      <c r="N127" s="9" t="s">
        <v>137</v>
      </c>
      <c r="O127" s="9" t="s">
        <v>137</v>
      </c>
      <c r="P127" s="9" t="s">
        <v>137</v>
      </c>
      <c r="Q127" s="9" t="s">
        <v>137</v>
      </c>
      <c r="R127" s="9" t="s">
        <v>137</v>
      </c>
      <c r="S127" s="9" t="s">
        <v>137</v>
      </c>
      <c r="T127" s="9" t="s">
        <v>137</v>
      </c>
      <c r="U127" s="9">
        <v>5000</v>
      </c>
      <c r="V127" s="9">
        <v>2145</v>
      </c>
      <c r="W127" s="9" t="s">
        <v>137</v>
      </c>
      <c r="X127" s="9">
        <v>2590</v>
      </c>
      <c r="Y127" s="9" t="s">
        <v>137</v>
      </c>
      <c r="Z127" s="7" t="s">
        <v>137</v>
      </c>
      <c r="AA127" s="25">
        <v>0</v>
      </c>
      <c r="AB127" s="25">
        <v>3000</v>
      </c>
      <c r="AC127" s="9" t="s">
        <v>137</v>
      </c>
      <c r="AD127" s="9" t="s">
        <v>137</v>
      </c>
      <c r="AE127" s="9" t="s">
        <v>137</v>
      </c>
      <c r="AF127" s="9" t="s">
        <v>137</v>
      </c>
      <c r="AG127" s="9" t="s">
        <v>137</v>
      </c>
      <c r="AH127" s="9" t="s">
        <v>137</v>
      </c>
      <c r="AI127" s="9" t="s">
        <v>137</v>
      </c>
      <c r="AJ127" s="9" t="s">
        <v>137</v>
      </c>
      <c r="AK127" s="9" t="s">
        <v>137</v>
      </c>
      <c r="AL127" s="9" t="s">
        <v>137</v>
      </c>
      <c r="AM127" s="9" t="s">
        <v>137</v>
      </c>
      <c r="AN127" s="9" t="s">
        <v>137</v>
      </c>
      <c r="AO127" s="9">
        <v>0</v>
      </c>
      <c r="AP127" s="9">
        <v>2145</v>
      </c>
      <c r="AQ127" s="9" t="s">
        <v>137</v>
      </c>
      <c r="AR127" s="9">
        <v>2590</v>
      </c>
      <c r="AS127" s="9" t="s">
        <v>137</v>
      </c>
      <c r="AT127" s="9" t="s">
        <v>137</v>
      </c>
      <c r="AU127">
        <v>0</v>
      </c>
    </row>
    <row r="128" spans="1:47">
      <c r="A128" s="2" t="str">
        <f t="shared" si="41"/>
        <v>General Fund</v>
      </c>
      <c r="B128" s="2">
        <f t="shared" si="42"/>
        <v>21</v>
      </c>
      <c r="C128" s="2" t="str">
        <f t="shared" si="43"/>
        <v>Sheriff</v>
      </c>
      <c r="D128" s="2" t="str">
        <f t="shared" si="40"/>
        <v>Sheriff</v>
      </c>
      <c r="E128" s="2" t="s">
        <v>50</v>
      </c>
      <c r="F128"/>
      <c r="H128" s="2" t="str">
        <f t="shared" si="44"/>
        <v>Sheriff</v>
      </c>
      <c r="I128" s="4">
        <v>1660</v>
      </c>
      <c r="J128" s="4">
        <v>2126</v>
      </c>
      <c r="K128" s="4">
        <v>2322</v>
      </c>
      <c r="L128" s="4">
        <v>3134</v>
      </c>
      <c r="M128" s="4">
        <v>3000</v>
      </c>
      <c r="N128" s="4">
        <v>4000</v>
      </c>
      <c r="O128" s="9">
        <v>1383</v>
      </c>
      <c r="P128" s="9">
        <v>2535</v>
      </c>
      <c r="Q128" s="9">
        <v>3000</v>
      </c>
      <c r="R128" s="9">
        <v>3000</v>
      </c>
      <c r="S128" s="9">
        <v>1532</v>
      </c>
      <c r="T128" s="9">
        <v>1513</v>
      </c>
      <c r="U128" s="9">
        <v>3000</v>
      </c>
      <c r="V128" s="9">
        <v>3000</v>
      </c>
      <c r="W128" s="9">
        <v>2682</v>
      </c>
      <c r="X128" s="9">
        <v>2352</v>
      </c>
      <c r="Y128" s="9">
        <v>1998</v>
      </c>
      <c r="Z128" s="7">
        <v>3775</v>
      </c>
      <c r="AA128" s="25">
        <v>1505</v>
      </c>
      <c r="AB128" s="25">
        <v>3000</v>
      </c>
      <c r="AC128" s="4">
        <v>1660</v>
      </c>
      <c r="AD128" s="4">
        <v>2126</v>
      </c>
      <c r="AE128" s="4">
        <v>2322</v>
      </c>
      <c r="AF128" s="4">
        <v>3134</v>
      </c>
      <c r="AG128" s="4">
        <v>2038</v>
      </c>
      <c r="AH128" s="4">
        <v>2391</v>
      </c>
      <c r="AI128" s="9">
        <v>1383</v>
      </c>
      <c r="AJ128" s="9">
        <v>2535</v>
      </c>
      <c r="AK128" s="9">
        <v>2596</v>
      </c>
      <c r="AL128" s="9">
        <v>1662</v>
      </c>
      <c r="AM128" s="9">
        <v>1533</v>
      </c>
      <c r="AN128" s="9">
        <v>1513</v>
      </c>
      <c r="AO128" s="9">
        <v>1738</v>
      </c>
      <c r="AP128" s="9">
        <v>2866</v>
      </c>
      <c r="AQ128" s="9">
        <v>2432</v>
      </c>
      <c r="AR128" s="9">
        <v>2352</v>
      </c>
      <c r="AS128" s="9">
        <v>1998</v>
      </c>
      <c r="AT128" s="9">
        <v>3775</v>
      </c>
      <c r="AU128">
        <v>1505</v>
      </c>
    </row>
    <row r="129" spans="1:47">
      <c r="A129" s="2" t="str">
        <f t="shared" si="41"/>
        <v>General Fund</v>
      </c>
      <c r="B129" s="2">
        <f t="shared" si="42"/>
        <v>21</v>
      </c>
      <c r="C129" s="2" t="str">
        <f t="shared" si="43"/>
        <v>Sheriff</v>
      </c>
      <c r="D129" s="2" t="str">
        <f t="shared" si="40"/>
        <v>Sheriff</v>
      </c>
      <c r="E129" s="2" t="s">
        <v>62</v>
      </c>
      <c r="F129"/>
      <c r="H129" s="2" t="str">
        <f t="shared" si="44"/>
        <v>Sheriff</v>
      </c>
      <c r="I129" s="4">
        <v>4005</v>
      </c>
      <c r="J129" s="4">
        <v>4377</v>
      </c>
      <c r="K129" s="4">
        <v>4094</v>
      </c>
      <c r="L129" s="4">
        <v>2192</v>
      </c>
      <c r="M129" s="4">
        <v>5889</v>
      </c>
      <c r="N129" s="4">
        <v>8000</v>
      </c>
      <c r="O129" s="9">
        <v>8185</v>
      </c>
      <c r="P129" s="9">
        <v>3882</v>
      </c>
      <c r="Q129" s="9">
        <v>5833</v>
      </c>
      <c r="R129" s="9">
        <v>6385</v>
      </c>
      <c r="S129" s="9">
        <v>7802</v>
      </c>
      <c r="T129" s="9">
        <v>8000</v>
      </c>
      <c r="U129" s="9">
        <v>12272</v>
      </c>
      <c r="V129" s="9">
        <v>9277</v>
      </c>
      <c r="W129" s="9">
        <v>6500</v>
      </c>
      <c r="X129" s="9">
        <v>7762</v>
      </c>
      <c r="Y129" s="9">
        <v>4167</v>
      </c>
      <c r="Z129" s="7">
        <v>7969</v>
      </c>
      <c r="AA129" s="25">
        <v>4696.5600000000004</v>
      </c>
      <c r="AB129" s="25">
        <v>6200</v>
      </c>
      <c r="AC129" s="4">
        <v>4005</v>
      </c>
      <c r="AD129" s="4">
        <v>4377</v>
      </c>
      <c r="AE129" s="4">
        <v>4094</v>
      </c>
      <c r="AF129" s="4">
        <v>2192</v>
      </c>
      <c r="AG129" s="4">
        <v>5889</v>
      </c>
      <c r="AH129" s="4">
        <v>6907</v>
      </c>
      <c r="AI129" s="9">
        <v>8185</v>
      </c>
      <c r="AJ129" s="9">
        <v>3882</v>
      </c>
      <c r="AK129" s="9">
        <v>5833</v>
      </c>
      <c r="AL129" s="9">
        <v>6385</v>
      </c>
      <c r="AM129" s="9">
        <v>7802</v>
      </c>
      <c r="AN129" s="9">
        <v>7885</v>
      </c>
      <c r="AO129" s="9">
        <v>12272</v>
      </c>
      <c r="AP129" s="9">
        <v>8977</v>
      </c>
      <c r="AQ129" s="9">
        <v>5430</v>
      </c>
      <c r="AR129" s="9">
        <v>7762</v>
      </c>
      <c r="AS129" s="9">
        <v>4167</v>
      </c>
      <c r="AT129" s="9">
        <v>7969</v>
      </c>
      <c r="AU129">
        <v>4696.5600000000004</v>
      </c>
    </row>
    <row r="130" spans="1:47">
      <c r="A130" s="2" t="str">
        <f t="shared" si="41"/>
        <v>General Fund</v>
      </c>
      <c r="B130" s="2">
        <f t="shared" si="42"/>
        <v>21</v>
      </c>
      <c r="C130" s="2" t="str">
        <f t="shared" si="43"/>
        <v>Sheriff</v>
      </c>
      <c r="D130" s="2" t="str">
        <f t="shared" si="40"/>
        <v>Sheriff</v>
      </c>
      <c r="E130" s="2" t="s">
        <v>101</v>
      </c>
      <c r="F130"/>
      <c r="H130" s="2" t="str">
        <f t="shared" si="44"/>
        <v>Sheriff</v>
      </c>
      <c r="I130" s="4">
        <v>323</v>
      </c>
      <c r="J130" s="4">
        <v>756</v>
      </c>
      <c r="K130" s="4">
        <v>3111</v>
      </c>
      <c r="L130" s="4">
        <v>2722</v>
      </c>
      <c r="M130" s="4">
        <v>4000</v>
      </c>
      <c r="N130" s="4">
        <v>4000</v>
      </c>
      <c r="O130" s="9">
        <v>1036</v>
      </c>
      <c r="P130" s="9">
        <v>5460</v>
      </c>
      <c r="Q130" s="9">
        <v>4000</v>
      </c>
      <c r="R130" s="9">
        <v>4000</v>
      </c>
      <c r="S130" s="9">
        <v>1587</v>
      </c>
      <c r="T130" s="9">
        <v>2300</v>
      </c>
      <c r="U130" s="9">
        <v>9206</v>
      </c>
      <c r="V130" s="9">
        <v>2000</v>
      </c>
      <c r="W130" s="9">
        <v>2000</v>
      </c>
      <c r="X130" s="9">
        <v>3327</v>
      </c>
      <c r="Y130" s="9">
        <v>2999</v>
      </c>
      <c r="Z130" s="7">
        <v>203</v>
      </c>
      <c r="AA130" s="25">
        <v>92.97</v>
      </c>
      <c r="AB130" s="25">
        <v>0</v>
      </c>
      <c r="AC130" s="4">
        <v>323</v>
      </c>
      <c r="AD130" s="4">
        <v>670</v>
      </c>
      <c r="AE130" s="4">
        <v>3111</v>
      </c>
      <c r="AF130" s="4">
        <v>2722</v>
      </c>
      <c r="AG130" s="4">
        <v>2499</v>
      </c>
      <c r="AH130" s="4">
        <v>2633</v>
      </c>
      <c r="AI130" s="9">
        <v>2388</v>
      </c>
      <c r="AJ130" s="9">
        <v>5460</v>
      </c>
      <c r="AK130" s="9">
        <v>1496</v>
      </c>
      <c r="AL130" s="9">
        <v>3151</v>
      </c>
      <c r="AM130" s="9">
        <v>1588</v>
      </c>
      <c r="AN130" s="9">
        <v>2216</v>
      </c>
      <c r="AO130" s="9">
        <v>9206</v>
      </c>
      <c r="AP130" s="9">
        <v>1438</v>
      </c>
      <c r="AQ130" s="9">
        <v>1378</v>
      </c>
      <c r="AR130" s="9">
        <v>3327</v>
      </c>
      <c r="AS130" s="9">
        <v>2999</v>
      </c>
      <c r="AT130" s="9">
        <v>203</v>
      </c>
      <c r="AU130">
        <v>92.97</v>
      </c>
    </row>
    <row r="131" spans="1:47">
      <c r="A131" s="2" t="str">
        <f t="shared" si="41"/>
        <v>General Fund</v>
      </c>
      <c r="B131" s="2">
        <f t="shared" si="42"/>
        <v>21</v>
      </c>
      <c r="C131" s="2" t="str">
        <f t="shared" si="43"/>
        <v>Sheriff</v>
      </c>
      <c r="D131" s="2" t="str">
        <f t="shared" si="40"/>
        <v>Sheriff</v>
      </c>
      <c r="E131" s="2" t="s">
        <v>85</v>
      </c>
      <c r="F131"/>
      <c r="H131" s="2" t="str">
        <f t="shared" si="44"/>
        <v>Sheriff</v>
      </c>
      <c r="I131" s="4">
        <v>9855</v>
      </c>
      <c r="J131" s="4">
        <v>3465</v>
      </c>
      <c r="K131" s="4">
        <v>5406</v>
      </c>
      <c r="L131" s="4">
        <v>8287</v>
      </c>
      <c r="M131" s="4">
        <v>9290</v>
      </c>
      <c r="N131" s="4">
        <v>10000</v>
      </c>
      <c r="O131" s="9">
        <v>6865</v>
      </c>
      <c r="P131" s="9">
        <v>10520</v>
      </c>
      <c r="Q131" s="9">
        <v>12135</v>
      </c>
      <c r="R131" s="9">
        <v>10876</v>
      </c>
      <c r="S131" s="9">
        <v>21691</v>
      </c>
      <c r="T131" s="9">
        <v>44039</v>
      </c>
      <c r="U131" s="9">
        <v>60000</v>
      </c>
      <c r="V131" s="9">
        <v>50807</v>
      </c>
      <c r="W131" s="9">
        <v>47437</v>
      </c>
      <c r="X131" s="9">
        <v>27459</v>
      </c>
      <c r="Y131" s="9">
        <v>27427</v>
      </c>
      <c r="Z131" s="7">
        <v>24864</v>
      </c>
      <c r="AA131" s="25">
        <v>38232.44</v>
      </c>
      <c r="AB131" s="25">
        <v>0</v>
      </c>
      <c r="AC131" s="4">
        <v>9855</v>
      </c>
      <c r="AD131" s="4">
        <v>3465</v>
      </c>
      <c r="AE131" s="4">
        <v>5406</v>
      </c>
      <c r="AF131" s="4">
        <v>8287</v>
      </c>
      <c r="AG131" s="4">
        <v>9290</v>
      </c>
      <c r="AH131" s="4">
        <v>7606</v>
      </c>
      <c r="AI131" s="9">
        <v>6865</v>
      </c>
      <c r="AJ131" s="9">
        <v>10520</v>
      </c>
      <c r="AK131" s="9">
        <v>12135</v>
      </c>
      <c r="AL131" s="9">
        <v>10876</v>
      </c>
      <c r="AM131" s="9">
        <v>21691</v>
      </c>
      <c r="AN131" s="9">
        <v>44039</v>
      </c>
      <c r="AO131" s="9">
        <v>43023</v>
      </c>
      <c r="AP131" s="9">
        <v>50058</v>
      </c>
      <c r="AQ131" s="9">
        <v>45263</v>
      </c>
      <c r="AR131" s="9">
        <v>27459</v>
      </c>
      <c r="AS131" s="9">
        <v>27427</v>
      </c>
      <c r="AT131" s="9">
        <v>24864</v>
      </c>
      <c r="AU131">
        <v>38232.44</v>
      </c>
    </row>
    <row r="132" spans="1:47">
      <c r="A132" s="2" t="str">
        <f t="shared" si="41"/>
        <v>General Fund</v>
      </c>
      <c r="B132" s="2">
        <f t="shared" si="42"/>
        <v>21</v>
      </c>
      <c r="C132" s="2" t="str">
        <f t="shared" si="43"/>
        <v>Sheriff</v>
      </c>
      <c r="D132" s="2" t="str">
        <f t="shared" si="40"/>
        <v>Sheriff</v>
      </c>
      <c r="E132" s="2" t="s">
        <v>102</v>
      </c>
      <c r="F132"/>
      <c r="H132" s="2" t="str">
        <f t="shared" si="44"/>
        <v>Sheriff</v>
      </c>
      <c r="I132" s="4">
        <v>61067</v>
      </c>
      <c r="J132" s="4">
        <v>68796</v>
      </c>
      <c r="K132" s="4">
        <v>69978</v>
      </c>
      <c r="L132" s="4">
        <v>61034</v>
      </c>
      <c r="M132" s="4">
        <v>72561</v>
      </c>
      <c r="N132" s="4">
        <v>88500</v>
      </c>
      <c r="O132" s="9">
        <v>92680</v>
      </c>
      <c r="P132" s="9">
        <v>90366</v>
      </c>
      <c r="Q132" s="9">
        <v>96445</v>
      </c>
      <c r="R132" s="9">
        <v>107654</v>
      </c>
      <c r="S132" s="9">
        <v>145958</v>
      </c>
      <c r="T132" s="9">
        <v>116237</v>
      </c>
      <c r="U132" s="9">
        <v>126748</v>
      </c>
      <c r="V132" s="9">
        <v>186975</v>
      </c>
      <c r="W132" s="9">
        <v>86281</v>
      </c>
      <c r="X132" s="9">
        <v>125792</v>
      </c>
      <c r="Y132" s="9">
        <v>111942</v>
      </c>
      <c r="Z132" s="7">
        <v>89433</v>
      </c>
      <c r="AA132" s="25">
        <v>154005.01999999999</v>
      </c>
      <c r="AB132" s="25">
        <v>105332</v>
      </c>
      <c r="AC132" s="4">
        <v>61067</v>
      </c>
      <c r="AD132" s="4">
        <v>68796</v>
      </c>
      <c r="AE132" s="4">
        <v>63140</v>
      </c>
      <c r="AF132" s="4">
        <v>61034</v>
      </c>
      <c r="AG132" s="4">
        <v>72561</v>
      </c>
      <c r="AH132" s="4">
        <v>86739</v>
      </c>
      <c r="AI132" s="9">
        <v>93194</v>
      </c>
      <c r="AJ132" s="9">
        <v>90366</v>
      </c>
      <c r="AK132" s="9">
        <v>96445</v>
      </c>
      <c r="AL132" s="9">
        <v>107654</v>
      </c>
      <c r="AM132" s="9">
        <v>145958</v>
      </c>
      <c r="AN132" s="9">
        <v>115295</v>
      </c>
      <c r="AO132" s="9">
        <v>126748</v>
      </c>
      <c r="AP132" s="9">
        <v>187215</v>
      </c>
      <c r="AQ132" s="9">
        <v>81538</v>
      </c>
      <c r="AR132" s="9">
        <v>125792</v>
      </c>
      <c r="AS132" s="9">
        <v>111942</v>
      </c>
      <c r="AT132" s="9">
        <v>89433</v>
      </c>
      <c r="AU132">
        <v>154005.01999999999</v>
      </c>
    </row>
    <row r="133" spans="1:47">
      <c r="A133" s="2" t="str">
        <f t="shared" si="41"/>
        <v>General Fund</v>
      </c>
      <c r="B133" s="2">
        <f t="shared" si="42"/>
        <v>21</v>
      </c>
      <c r="C133" s="2" t="str">
        <f t="shared" si="43"/>
        <v>Sheriff</v>
      </c>
      <c r="D133" s="2" t="str">
        <f t="shared" si="40"/>
        <v>Sheriff</v>
      </c>
      <c r="E133" s="2" t="s">
        <v>58</v>
      </c>
      <c r="F133"/>
      <c r="H133" s="2" t="str">
        <f t="shared" si="44"/>
        <v>Sheriff</v>
      </c>
      <c r="I133" s="4">
        <v>14111</v>
      </c>
      <c r="J133" s="4">
        <v>14337</v>
      </c>
      <c r="K133" s="4">
        <v>15091</v>
      </c>
      <c r="L133" s="4">
        <v>18565</v>
      </c>
      <c r="M133" s="4">
        <v>18000</v>
      </c>
      <c r="N133" s="4">
        <v>20000</v>
      </c>
      <c r="O133" s="9">
        <v>17952</v>
      </c>
      <c r="P133" s="9">
        <v>25832</v>
      </c>
      <c r="Q133" s="9">
        <v>2680</v>
      </c>
      <c r="R133" s="9">
        <v>4524</v>
      </c>
      <c r="S133" s="9">
        <v>1030</v>
      </c>
      <c r="T133" s="9">
        <v>100</v>
      </c>
      <c r="U133" s="9">
        <v>2682</v>
      </c>
      <c r="V133" s="9">
        <v>575</v>
      </c>
      <c r="W133" s="9">
        <v>6910</v>
      </c>
      <c r="X133" s="9">
        <v>1000</v>
      </c>
      <c r="Y133" s="9">
        <v>2965</v>
      </c>
      <c r="Z133" s="7" t="s">
        <v>137</v>
      </c>
      <c r="AA133" s="25">
        <v>0</v>
      </c>
      <c r="AB133" s="25">
        <v>1000</v>
      </c>
      <c r="AC133" s="4">
        <v>14111</v>
      </c>
      <c r="AD133" s="4">
        <v>14337</v>
      </c>
      <c r="AE133" s="4">
        <v>15091</v>
      </c>
      <c r="AF133" s="4">
        <v>18565</v>
      </c>
      <c r="AG133" s="4">
        <v>14905</v>
      </c>
      <c r="AH133" s="4">
        <v>17969</v>
      </c>
      <c r="AI133" s="9">
        <v>17952</v>
      </c>
      <c r="AJ133" s="9">
        <v>25832</v>
      </c>
      <c r="AK133" s="9">
        <v>172</v>
      </c>
      <c r="AL133" s="9">
        <v>3520</v>
      </c>
      <c r="AM133" s="9">
        <v>1030</v>
      </c>
      <c r="AN133" s="9">
        <v>55</v>
      </c>
      <c r="AO133" s="9">
        <v>2682</v>
      </c>
      <c r="AP133" s="9">
        <v>575</v>
      </c>
      <c r="AQ133" s="9">
        <v>6910</v>
      </c>
      <c r="AR133" s="9">
        <v>1000</v>
      </c>
      <c r="AS133" s="9">
        <v>2965</v>
      </c>
      <c r="AT133" s="9" t="s">
        <v>137</v>
      </c>
      <c r="AU133">
        <v>0</v>
      </c>
    </row>
    <row r="134" spans="1:47">
      <c r="A134" s="2" t="str">
        <f t="shared" si="41"/>
        <v>General Fund</v>
      </c>
      <c r="B134" s="2">
        <f t="shared" si="42"/>
        <v>21</v>
      </c>
      <c r="C134" s="2" t="str">
        <f t="shared" si="43"/>
        <v>Sheriff</v>
      </c>
      <c r="D134" s="2" t="str">
        <f t="shared" si="40"/>
        <v>Sheriff</v>
      </c>
      <c r="E134" s="2" t="s">
        <v>140</v>
      </c>
      <c r="F134"/>
      <c r="H134" s="2" t="str">
        <f t="shared" si="44"/>
        <v>Sheriff</v>
      </c>
      <c r="I134" s="9" t="s">
        <v>137</v>
      </c>
      <c r="J134" s="9" t="s">
        <v>137</v>
      </c>
      <c r="K134" s="9" t="s">
        <v>137</v>
      </c>
      <c r="L134" s="9" t="s">
        <v>137</v>
      </c>
      <c r="M134" s="9" t="s">
        <v>137</v>
      </c>
      <c r="N134" s="9" t="s">
        <v>137</v>
      </c>
      <c r="O134" s="9" t="s">
        <v>137</v>
      </c>
      <c r="P134" s="9" t="s">
        <v>137</v>
      </c>
      <c r="Q134" s="9" t="s">
        <v>137</v>
      </c>
      <c r="R134" s="9" t="s">
        <v>137</v>
      </c>
      <c r="S134" s="9">
        <v>1268</v>
      </c>
      <c r="T134" s="9">
        <v>1200</v>
      </c>
      <c r="U134" s="9">
        <v>878</v>
      </c>
      <c r="V134" s="9">
        <v>1697</v>
      </c>
      <c r="W134" s="9">
        <v>1003</v>
      </c>
      <c r="X134" s="9">
        <v>706</v>
      </c>
      <c r="Y134" s="9">
        <v>925</v>
      </c>
      <c r="Z134" s="7" t="s">
        <v>137</v>
      </c>
      <c r="AA134" s="25">
        <v>0</v>
      </c>
      <c r="AB134" s="25">
        <v>0</v>
      </c>
      <c r="AC134" s="9" t="s">
        <v>137</v>
      </c>
      <c r="AD134" s="9" t="s">
        <v>137</v>
      </c>
      <c r="AE134" s="9" t="s">
        <v>137</v>
      </c>
      <c r="AF134" s="9" t="s">
        <v>137</v>
      </c>
      <c r="AG134" s="9" t="s">
        <v>137</v>
      </c>
      <c r="AH134" s="9" t="s">
        <v>137</v>
      </c>
      <c r="AI134" s="9" t="s">
        <v>137</v>
      </c>
      <c r="AJ134" s="9" t="s">
        <v>137</v>
      </c>
      <c r="AK134" s="9" t="s">
        <v>137</v>
      </c>
      <c r="AL134" s="9" t="s">
        <v>137</v>
      </c>
      <c r="AM134" s="9">
        <v>1268</v>
      </c>
      <c r="AN134" s="9">
        <v>1164</v>
      </c>
      <c r="AO134" s="9">
        <v>828</v>
      </c>
      <c r="AP134" s="9">
        <v>1697</v>
      </c>
      <c r="AQ134" s="9">
        <v>849</v>
      </c>
      <c r="AR134" s="9">
        <v>706</v>
      </c>
      <c r="AS134" s="9">
        <v>925</v>
      </c>
      <c r="AT134" s="9" t="s">
        <v>137</v>
      </c>
      <c r="AU134">
        <v>0</v>
      </c>
    </row>
    <row r="135" spans="1:47">
      <c r="A135" s="2" t="str">
        <f t="shared" si="41"/>
        <v>General Fund</v>
      </c>
      <c r="B135" s="2">
        <f t="shared" si="42"/>
        <v>21</v>
      </c>
      <c r="C135" s="2" t="str">
        <f t="shared" si="43"/>
        <v>Sheriff</v>
      </c>
      <c r="D135" s="2" t="str">
        <f t="shared" si="40"/>
        <v>Sheriff</v>
      </c>
      <c r="E135" s="2" t="s">
        <v>51</v>
      </c>
      <c r="F135"/>
      <c r="H135" s="2" t="str">
        <f t="shared" si="44"/>
        <v>Sheriff</v>
      </c>
      <c r="I135" s="9" t="s">
        <v>137</v>
      </c>
      <c r="J135" s="9" t="s">
        <v>137</v>
      </c>
      <c r="K135" s="9" t="s">
        <v>137</v>
      </c>
      <c r="L135" s="9" t="s">
        <v>137</v>
      </c>
      <c r="M135" s="9" t="s">
        <v>137</v>
      </c>
      <c r="N135" s="9" t="s">
        <v>137</v>
      </c>
      <c r="O135" s="9" t="s">
        <v>137</v>
      </c>
      <c r="P135" s="9" t="s">
        <v>137</v>
      </c>
      <c r="Q135" s="9" t="s">
        <v>137</v>
      </c>
      <c r="R135" s="9">
        <v>27439</v>
      </c>
      <c r="S135" s="9">
        <v>30000</v>
      </c>
      <c r="T135" s="9">
        <v>28167</v>
      </c>
      <c r="U135" s="9">
        <v>35000</v>
      </c>
      <c r="V135" s="9">
        <v>26484</v>
      </c>
      <c r="W135" s="9">
        <v>26421</v>
      </c>
      <c r="X135" s="9">
        <v>25645</v>
      </c>
      <c r="Y135" s="9">
        <v>26979</v>
      </c>
      <c r="Z135" s="7">
        <v>15489</v>
      </c>
      <c r="AA135" s="25">
        <v>26326.560000000001</v>
      </c>
      <c r="AB135" s="25">
        <v>30000</v>
      </c>
      <c r="AC135" s="9" t="s">
        <v>137</v>
      </c>
      <c r="AD135" s="9" t="s">
        <v>137</v>
      </c>
      <c r="AE135" s="9" t="s">
        <v>137</v>
      </c>
      <c r="AF135" s="9" t="s">
        <v>137</v>
      </c>
      <c r="AG135" s="9" t="s">
        <v>137</v>
      </c>
      <c r="AH135" s="9" t="s">
        <v>137</v>
      </c>
      <c r="AI135" s="9" t="s">
        <v>137</v>
      </c>
      <c r="AJ135" s="9" t="s">
        <v>137</v>
      </c>
      <c r="AK135" s="9" t="s">
        <v>137</v>
      </c>
      <c r="AL135" s="9">
        <v>27439</v>
      </c>
      <c r="AM135" s="9">
        <v>27247</v>
      </c>
      <c r="AN135" s="9">
        <v>28167</v>
      </c>
      <c r="AO135" s="9">
        <v>29606</v>
      </c>
      <c r="AP135" s="9">
        <v>26484</v>
      </c>
      <c r="AQ135" s="9">
        <v>26215</v>
      </c>
      <c r="AR135" s="9">
        <v>25645</v>
      </c>
      <c r="AS135" s="9">
        <v>26979</v>
      </c>
      <c r="AT135" s="9">
        <v>15489</v>
      </c>
      <c r="AU135">
        <v>26326.87</v>
      </c>
    </row>
    <row r="136" spans="1:47">
      <c r="A136" s="2" t="str">
        <f t="shared" si="41"/>
        <v>General Fund</v>
      </c>
      <c r="B136" s="2">
        <f t="shared" si="42"/>
        <v>21</v>
      </c>
      <c r="C136" s="2" t="str">
        <f t="shared" si="43"/>
        <v>Sheriff</v>
      </c>
      <c r="D136" s="2" t="str">
        <f t="shared" si="40"/>
        <v>Sheriff</v>
      </c>
      <c r="E136" s="2" t="s">
        <v>59</v>
      </c>
      <c r="F136"/>
      <c r="H136" s="2" t="str">
        <f t="shared" si="44"/>
        <v>Sheriff</v>
      </c>
      <c r="I136" s="4">
        <v>741</v>
      </c>
      <c r="J136" s="4">
        <v>705</v>
      </c>
      <c r="K136" s="4">
        <v>728</v>
      </c>
      <c r="L136" s="4">
        <v>607</v>
      </c>
      <c r="M136" s="4">
        <v>41500</v>
      </c>
      <c r="N136" s="4">
        <v>175</v>
      </c>
      <c r="O136" s="9">
        <v>487</v>
      </c>
      <c r="P136" s="9">
        <v>457</v>
      </c>
      <c r="Q136" s="9">
        <v>1446</v>
      </c>
      <c r="R136" s="9">
        <v>26055</v>
      </c>
      <c r="S136" s="9">
        <v>10229</v>
      </c>
      <c r="T136" s="9">
        <v>2144</v>
      </c>
      <c r="U136" s="9">
        <v>2193</v>
      </c>
      <c r="V136" s="9">
        <v>1500</v>
      </c>
      <c r="W136" s="9">
        <v>1336</v>
      </c>
      <c r="X136" s="9" t="s">
        <v>137</v>
      </c>
      <c r="Y136" s="9">
        <v>580</v>
      </c>
      <c r="Z136" s="7" t="s">
        <v>137</v>
      </c>
      <c r="AA136" s="25">
        <v>518.15</v>
      </c>
      <c r="AB136" s="25">
        <v>1000</v>
      </c>
      <c r="AC136" s="4">
        <v>741</v>
      </c>
      <c r="AD136" s="4">
        <v>705</v>
      </c>
      <c r="AE136" s="4">
        <v>728</v>
      </c>
      <c r="AF136" s="4">
        <v>607</v>
      </c>
      <c r="AG136" s="4">
        <v>41162</v>
      </c>
      <c r="AH136" s="4">
        <v>0</v>
      </c>
      <c r="AI136" s="9">
        <v>487</v>
      </c>
      <c r="AJ136" s="9">
        <v>457</v>
      </c>
      <c r="AK136" s="9">
        <v>1446</v>
      </c>
      <c r="AL136" s="9">
        <v>26055</v>
      </c>
      <c r="AM136" s="9">
        <v>10229</v>
      </c>
      <c r="AN136" s="9">
        <v>2144</v>
      </c>
      <c r="AO136" s="9">
        <v>1804</v>
      </c>
      <c r="AP136" s="9">
        <v>0</v>
      </c>
      <c r="AQ136" s="9">
        <v>1318</v>
      </c>
      <c r="AR136" s="9" t="s">
        <v>137</v>
      </c>
      <c r="AS136" s="9">
        <v>578</v>
      </c>
      <c r="AT136" s="9" t="s">
        <v>137</v>
      </c>
      <c r="AU136">
        <v>518.15</v>
      </c>
    </row>
    <row r="137" spans="1:47">
      <c r="A137" s="2" t="str">
        <f t="shared" si="41"/>
        <v>General Fund</v>
      </c>
      <c r="B137" s="2">
        <f t="shared" si="42"/>
        <v>21</v>
      </c>
      <c r="C137" s="2" t="str">
        <f t="shared" si="43"/>
        <v>Sheriff</v>
      </c>
      <c r="D137" s="2" t="str">
        <f t="shared" si="40"/>
        <v>Sheriff</v>
      </c>
      <c r="E137" s="2" t="s">
        <v>79</v>
      </c>
      <c r="F137"/>
      <c r="H137" s="2" t="str">
        <f t="shared" si="44"/>
        <v>Sheriff</v>
      </c>
      <c r="I137" s="4">
        <v>49952</v>
      </c>
      <c r="J137" s="4">
        <v>75512</v>
      </c>
      <c r="K137" s="4">
        <v>68677</v>
      </c>
      <c r="L137" s="4">
        <v>111241</v>
      </c>
      <c r="M137" s="4">
        <v>109759</v>
      </c>
      <c r="N137" s="4">
        <v>121240</v>
      </c>
      <c r="O137" s="9">
        <v>123547</v>
      </c>
      <c r="P137" s="9">
        <v>120137</v>
      </c>
      <c r="Q137" s="9">
        <v>116430</v>
      </c>
      <c r="R137" s="9">
        <v>36005</v>
      </c>
      <c r="S137" s="9">
        <v>58177</v>
      </c>
      <c r="T137" s="9">
        <v>149936</v>
      </c>
      <c r="U137" s="9">
        <v>186034</v>
      </c>
      <c r="V137" s="9">
        <v>134866</v>
      </c>
      <c r="W137" s="9">
        <v>69868</v>
      </c>
      <c r="X137" s="9">
        <v>16544</v>
      </c>
      <c r="Y137" s="9">
        <v>39905</v>
      </c>
      <c r="Z137" s="7">
        <v>9137</v>
      </c>
      <c r="AA137" s="25">
        <v>6420.79</v>
      </c>
      <c r="AB137" s="25">
        <v>10000</v>
      </c>
      <c r="AC137" s="4">
        <v>49952</v>
      </c>
      <c r="AD137" s="4">
        <v>75512</v>
      </c>
      <c r="AE137" s="4">
        <v>68677</v>
      </c>
      <c r="AF137" s="4">
        <v>111241</v>
      </c>
      <c r="AG137" s="4">
        <v>109543</v>
      </c>
      <c r="AH137" s="4">
        <v>121240</v>
      </c>
      <c r="AI137" s="9">
        <v>123547</v>
      </c>
      <c r="AJ137" s="9">
        <v>120137</v>
      </c>
      <c r="AK137" s="9">
        <v>111080</v>
      </c>
      <c r="AL137" s="9">
        <v>36005</v>
      </c>
      <c r="AM137" s="9">
        <v>58177</v>
      </c>
      <c r="AN137" s="9">
        <v>149936</v>
      </c>
      <c r="AO137" s="9">
        <v>186034</v>
      </c>
      <c r="AP137" s="9">
        <v>152690</v>
      </c>
      <c r="AQ137" s="9">
        <v>69868</v>
      </c>
      <c r="AR137" s="9">
        <v>16544</v>
      </c>
      <c r="AS137" s="9">
        <v>39905</v>
      </c>
      <c r="AT137" s="9">
        <v>9137</v>
      </c>
      <c r="AU137">
        <v>6420.79</v>
      </c>
    </row>
    <row r="138" spans="1:47">
      <c r="A138" s="2" t="str">
        <f t="shared" si="41"/>
        <v>General Fund</v>
      </c>
      <c r="B138" s="2">
        <f t="shared" si="42"/>
        <v>21</v>
      </c>
      <c r="C138" s="2" t="str">
        <f t="shared" si="43"/>
        <v>Sheriff</v>
      </c>
      <c r="D138" s="2" t="str">
        <f t="shared" si="40"/>
        <v>Sheriff</v>
      </c>
      <c r="E138" s="2" t="s">
        <v>103</v>
      </c>
      <c r="F138"/>
      <c r="H138" s="2" t="str">
        <f t="shared" si="44"/>
        <v>Sheriff</v>
      </c>
      <c r="I138" s="4">
        <v>19584</v>
      </c>
      <c r="J138" s="4">
        <v>18100</v>
      </c>
      <c r="K138" s="4">
        <v>18518</v>
      </c>
      <c r="L138" s="4">
        <v>21236</v>
      </c>
      <c r="M138" s="4">
        <v>21276</v>
      </c>
      <c r="N138" s="4">
        <v>23303</v>
      </c>
      <c r="O138" s="9">
        <v>22628</v>
      </c>
      <c r="P138" s="9">
        <v>23070</v>
      </c>
      <c r="Q138" s="9">
        <v>22000</v>
      </c>
      <c r="R138" s="9">
        <v>22000</v>
      </c>
      <c r="S138" s="9">
        <v>23010</v>
      </c>
      <c r="T138" s="9">
        <v>25000</v>
      </c>
      <c r="U138" s="9">
        <v>25000</v>
      </c>
      <c r="V138" s="9">
        <v>18091</v>
      </c>
      <c r="W138" s="9">
        <v>18553</v>
      </c>
      <c r="X138" s="9">
        <v>17381</v>
      </c>
      <c r="Y138" s="9">
        <v>18854</v>
      </c>
      <c r="Z138" s="7">
        <v>14606</v>
      </c>
      <c r="AA138" s="25">
        <v>17937.259999999998</v>
      </c>
      <c r="AB138" s="25">
        <v>20000</v>
      </c>
      <c r="AC138" s="4">
        <v>19584</v>
      </c>
      <c r="AD138" s="4">
        <v>17436</v>
      </c>
      <c r="AE138" s="4">
        <v>18518</v>
      </c>
      <c r="AF138" s="4">
        <v>21236</v>
      </c>
      <c r="AG138" s="4">
        <v>21276</v>
      </c>
      <c r="AH138" s="4">
        <v>23303</v>
      </c>
      <c r="AI138" s="9">
        <v>22628</v>
      </c>
      <c r="AJ138" s="9">
        <v>23070</v>
      </c>
      <c r="AK138" s="9">
        <v>21653</v>
      </c>
      <c r="AL138" s="9">
        <v>21817</v>
      </c>
      <c r="AM138" s="9">
        <v>22459</v>
      </c>
      <c r="AN138" s="9">
        <v>24614</v>
      </c>
      <c r="AO138" s="9">
        <v>21662</v>
      </c>
      <c r="AP138" s="9">
        <v>18091</v>
      </c>
      <c r="AQ138" s="9">
        <v>18553</v>
      </c>
      <c r="AR138" s="9">
        <v>17381</v>
      </c>
      <c r="AS138" s="9">
        <v>18854</v>
      </c>
      <c r="AT138" s="9">
        <v>14606</v>
      </c>
      <c r="AU138">
        <v>17937.259999999998</v>
      </c>
    </row>
    <row r="139" spans="1:47">
      <c r="A139" s="2" t="str">
        <f t="shared" si="41"/>
        <v>General Fund</v>
      </c>
      <c r="B139" s="2">
        <f t="shared" si="42"/>
        <v>21</v>
      </c>
      <c r="C139" s="2" t="str">
        <f t="shared" si="43"/>
        <v>Sheriff</v>
      </c>
      <c r="D139" s="2" t="str">
        <f t="shared" si="40"/>
        <v>Sheriff</v>
      </c>
      <c r="E139" s="2" t="s">
        <v>104</v>
      </c>
      <c r="F139"/>
      <c r="H139" s="2" t="str">
        <f t="shared" si="44"/>
        <v>Sheriff</v>
      </c>
      <c r="I139" s="4">
        <v>1520</v>
      </c>
      <c r="J139" s="4">
        <v>2276</v>
      </c>
      <c r="K139" s="4">
        <v>2844</v>
      </c>
      <c r="L139" s="4">
        <v>2566</v>
      </c>
      <c r="M139" s="4">
        <v>3000</v>
      </c>
      <c r="N139" s="4">
        <v>5160</v>
      </c>
      <c r="O139" s="9">
        <v>2859</v>
      </c>
      <c r="P139" s="9">
        <v>4408</v>
      </c>
      <c r="Q139" s="9">
        <v>5000</v>
      </c>
      <c r="R139" s="9">
        <v>5000</v>
      </c>
      <c r="S139" s="9">
        <v>1985</v>
      </c>
      <c r="T139" s="9">
        <v>1070</v>
      </c>
      <c r="U139" s="9">
        <v>3000</v>
      </c>
      <c r="V139" s="9">
        <v>3000</v>
      </c>
      <c r="W139" s="9">
        <v>2000</v>
      </c>
      <c r="X139" s="9">
        <v>1592</v>
      </c>
      <c r="Y139" s="9">
        <v>391</v>
      </c>
      <c r="Z139" s="7">
        <v>386</v>
      </c>
      <c r="AA139" s="25">
        <v>414.84</v>
      </c>
      <c r="AB139" s="25">
        <v>2000</v>
      </c>
      <c r="AC139" s="4">
        <v>1520</v>
      </c>
      <c r="AD139" s="4">
        <v>2276</v>
      </c>
      <c r="AE139" s="4">
        <v>2844</v>
      </c>
      <c r="AF139" s="4">
        <v>2566</v>
      </c>
      <c r="AG139" s="4">
        <v>2909</v>
      </c>
      <c r="AH139" s="4">
        <v>5160</v>
      </c>
      <c r="AI139" s="9">
        <v>2859</v>
      </c>
      <c r="AJ139" s="9">
        <v>4408</v>
      </c>
      <c r="AK139" s="9">
        <v>4395</v>
      </c>
      <c r="AL139" s="9">
        <v>3319</v>
      </c>
      <c r="AM139" s="9">
        <v>1985</v>
      </c>
      <c r="AN139" s="9">
        <v>1070</v>
      </c>
      <c r="AO139" s="9">
        <v>1724</v>
      </c>
      <c r="AP139" s="9">
        <v>1367</v>
      </c>
      <c r="AQ139" s="9">
        <v>1731</v>
      </c>
      <c r="AR139" s="9">
        <v>1592</v>
      </c>
      <c r="AS139" s="9">
        <v>391</v>
      </c>
      <c r="AT139" s="9">
        <v>386</v>
      </c>
      <c r="AU139">
        <v>414.84</v>
      </c>
    </row>
    <row r="140" spans="1:47">
      <c r="A140" s="2" t="str">
        <f t="shared" si="41"/>
        <v>General Fund</v>
      </c>
      <c r="B140" s="2">
        <f t="shared" si="42"/>
        <v>21</v>
      </c>
      <c r="C140" s="2" t="str">
        <f t="shared" si="43"/>
        <v>Sheriff</v>
      </c>
      <c r="D140" s="2" t="str">
        <f t="shared" si="40"/>
        <v>Sheriff</v>
      </c>
      <c r="E140" s="2" t="s">
        <v>105</v>
      </c>
      <c r="F140"/>
      <c r="H140" s="2" t="str">
        <f t="shared" si="44"/>
        <v>Sheriff</v>
      </c>
      <c r="I140" s="4">
        <v>2949</v>
      </c>
      <c r="J140" s="4">
        <v>2342</v>
      </c>
      <c r="K140" s="4">
        <v>3336</v>
      </c>
      <c r="L140" s="4">
        <v>3062</v>
      </c>
      <c r="M140" s="4">
        <v>4567</v>
      </c>
      <c r="N140" s="4">
        <v>6654</v>
      </c>
      <c r="O140" s="9">
        <v>7172</v>
      </c>
      <c r="P140" s="9">
        <v>6992</v>
      </c>
      <c r="Q140" s="9">
        <v>6175</v>
      </c>
      <c r="R140" s="9">
        <v>5000</v>
      </c>
      <c r="S140" s="9">
        <v>6502</v>
      </c>
      <c r="T140" s="9">
        <v>1600</v>
      </c>
      <c r="U140" s="9">
        <v>3000</v>
      </c>
      <c r="V140" s="9">
        <v>7007</v>
      </c>
      <c r="W140" s="9">
        <v>2000</v>
      </c>
      <c r="X140" s="9">
        <v>2263</v>
      </c>
      <c r="Y140" s="9">
        <v>1130</v>
      </c>
      <c r="Z140" s="7">
        <v>1183</v>
      </c>
      <c r="AA140" s="25">
        <v>926.01</v>
      </c>
      <c r="AB140" s="25">
        <v>2000</v>
      </c>
      <c r="AC140" s="4">
        <v>2949</v>
      </c>
      <c r="AD140" s="4">
        <v>2342</v>
      </c>
      <c r="AE140" s="4">
        <v>3336</v>
      </c>
      <c r="AF140" s="4">
        <v>3062</v>
      </c>
      <c r="AG140" s="4">
        <v>4567</v>
      </c>
      <c r="AH140" s="4">
        <v>6654</v>
      </c>
      <c r="AI140" s="9">
        <v>7172</v>
      </c>
      <c r="AJ140" s="9">
        <v>6992</v>
      </c>
      <c r="AK140" s="9">
        <v>6174</v>
      </c>
      <c r="AL140" s="9">
        <v>2057</v>
      </c>
      <c r="AM140" s="9">
        <v>6502</v>
      </c>
      <c r="AN140" s="9">
        <v>1552</v>
      </c>
      <c r="AO140" s="9">
        <v>627</v>
      </c>
      <c r="AP140" s="9">
        <v>7007</v>
      </c>
      <c r="AQ140" s="9">
        <v>1912</v>
      </c>
      <c r="AR140" s="9">
        <v>2263</v>
      </c>
      <c r="AS140" s="9">
        <v>1130</v>
      </c>
      <c r="AT140" s="9">
        <v>1183</v>
      </c>
      <c r="AU140">
        <v>926.01</v>
      </c>
    </row>
    <row r="141" spans="1:47">
      <c r="A141" s="2" t="str">
        <f t="shared" si="41"/>
        <v>General Fund</v>
      </c>
      <c r="B141" s="2">
        <f t="shared" si="42"/>
        <v>21</v>
      </c>
      <c r="C141" s="2" t="str">
        <f t="shared" si="43"/>
        <v>Sheriff</v>
      </c>
      <c r="D141" s="2" t="str">
        <f t="shared" si="40"/>
        <v>Sheriff</v>
      </c>
      <c r="E141" s="2" t="s">
        <v>106</v>
      </c>
      <c r="F141"/>
      <c r="H141" s="2" t="str">
        <f t="shared" si="44"/>
        <v>Sheriff</v>
      </c>
      <c r="I141" s="4">
        <v>11756</v>
      </c>
      <c r="J141" s="4">
        <v>2812</v>
      </c>
      <c r="K141" s="4">
        <v>1580</v>
      </c>
      <c r="L141" s="4">
        <v>4152</v>
      </c>
      <c r="M141" s="4">
        <v>7000</v>
      </c>
      <c r="N141" s="4">
        <v>9700</v>
      </c>
      <c r="O141" s="9">
        <v>6293</v>
      </c>
      <c r="P141" s="9">
        <v>30180</v>
      </c>
      <c r="Q141" s="9">
        <v>19000</v>
      </c>
      <c r="R141" s="9">
        <v>18371</v>
      </c>
      <c r="S141" s="9">
        <v>7627</v>
      </c>
      <c r="T141" s="9">
        <v>11850</v>
      </c>
      <c r="U141" s="9">
        <v>10000</v>
      </c>
      <c r="V141" s="9">
        <v>26143</v>
      </c>
      <c r="W141" s="9">
        <v>6158</v>
      </c>
      <c r="X141" s="9">
        <v>3707</v>
      </c>
      <c r="Y141" s="9">
        <v>6064</v>
      </c>
      <c r="Z141" s="7">
        <v>4690</v>
      </c>
      <c r="AA141" s="25">
        <v>5466.94</v>
      </c>
      <c r="AB141" s="25">
        <v>5000</v>
      </c>
      <c r="AC141" s="4">
        <v>11756</v>
      </c>
      <c r="AD141" s="4">
        <v>2812</v>
      </c>
      <c r="AE141" s="4">
        <v>1579</v>
      </c>
      <c r="AF141" s="4">
        <v>4152</v>
      </c>
      <c r="AG141" s="4">
        <v>5584</v>
      </c>
      <c r="AH141" s="4">
        <v>9540</v>
      </c>
      <c r="AI141" s="9">
        <v>6293</v>
      </c>
      <c r="AJ141" s="9">
        <v>30180</v>
      </c>
      <c r="AK141" s="9">
        <v>16344</v>
      </c>
      <c r="AL141" s="9">
        <v>8891</v>
      </c>
      <c r="AM141" s="9">
        <v>7575</v>
      </c>
      <c r="AN141" s="9">
        <v>11850</v>
      </c>
      <c r="AO141" s="9">
        <v>6299</v>
      </c>
      <c r="AP141" s="9">
        <v>26143</v>
      </c>
      <c r="AQ141" s="9">
        <v>6158</v>
      </c>
      <c r="AR141" s="9">
        <v>3705</v>
      </c>
      <c r="AS141" s="9">
        <v>6064</v>
      </c>
      <c r="AT141" s="9">
        <v>4690</v>
      </c>
      <c r="AU141">
        <v>5466.94</v>
      </c>
    </row>
    <row r="142" spans="1:47">
      <c r="A142" s="2" t="str">
        <f t="shared" si="41"/>
        <v>General Fund</v>
      </c>
      <c r="B142" s="2">
        <f t="shared" si="42"/>
        <v>21</v>
      </c>
      <c r="C142" s="2" t="str">
        <f t="shared" si="43"/>
        <v>Sheriff</v>
      </c>
      <c r="D142" s="2" t="str">
        <f t="shared" si="40"/>
        <v>Sheriff</v>
      </c>
      <c r="E142" s="2" t="s">
        <v>167</v>
      </c>
      <c r="H142" s="2" t="str">
        <f t="shared" si="44"/>
        <v>Sheriff</v>
      </c>
      <c r="I142" s="9" t="s">
        <v>137</v>
      </c>
      <c r="J142" s="9" t="s">
        <v>137</v>
      </c>
      <c r="K142" s="9" t="s">
        <v>137</v>
      </c>
      <c r="L142" s="9" t="s">
        <v>137</v>
      </c>
      <c r="M142" s="9" t="s">
        <v>137</v>
      </c>
      <c r="N142" s="9" t="s">
        <v>137</v>
      </c>
      <c r="O142" s="9" t="s">
        <v>137</v>
      </c>
      <c r="P142" s="9" t="s">
        <v>137</v>
      </c>
      <c r="Q142" s="9" t="s">
        <v>137</v>
      </c>
      <c r="R142" s="9" t="s">
        <v>137</v>
      </c>
      <c r="S142" s="9">
        <v>18744</v>
      </c>
      <c r="T142" s="9" t="s">
        <v>137</v>
      </c>
      <c r="U142" s="9" t="s">
        <v>137</v>
      </c>
      <c r="V142" s="9" t="s">
        <v>137</v>
      </c>
      <c r="W142" s="9" t="s">
        <v>137</v>
      </c>
      <c r="X142" s="9" t="s">
        <v>137</v>
      </c>
      <c r="Y142" s="9" t="s">
        <v>137</v>
      </c>
      <c r="Z142" s="7" t="s">
        <v>137</v>
      </c>
      <c r="AA142" s="25">
        <v>0</v>
      </c>
      <c r="AB142" s="25">
        <v>0</v>
      </c>
      <c r="AC142" s="9" t="s">
        <v>137</v>
      </c>
      <c r="AD142" s="9" t="s">
        <v>137</v>
      </c>
      <c r="AE142" s="9" t="s">
        <v>137</v>
      </c>
      <c r="AF142" s="9" t="s">
        <v>137</v>
      </c>
      <c r="AG142" s="9" t="s">
        <v>137</v>
      </c>
      <c r="AH142" s="9" t="s">
        <v>137</v>
      </c>
      <c r="AI142" s="9" t="s">
        <v>137</v>
      </c>
      <c r="AJ142" s="9" t="s">
        <v>137</v>
      </c>
      <c r="AK142" s="9" t="s">
        <v>137</v>
      </c>
      <c r="AL142" s="9" t="s">
        <v>137</v>
      </c>
      <c r="AM142" s="9">
        <v>18744</v>
      </c>
      <c r="AN142" s="9" t="s">
        <v>137</v>
      </c>
      <c r="AO142" s="9" t="s">
        <v>137</v>
      </c>
      <c r="AP142" s="9" t="s">
        <v>137</v>
      </c>
      <c r="AQ142" s="9" t="s">
        <v>137</v>
      </c>
      <c r="AR142" s="9" t="s">
        <v>137</v>
      </c>
      <c r="AS142" s="9" t="s">
        <v>137</v>
      </c>
      <c r="AT142" s="9" t="s">
        <v>137</v>
      </c>
      <c r="AU142">
        <v>0</v>
      </c>
    </row>
    <row r="143" spans="1:47">
      <c r="A143" s="2" t="str">
        <f t="shared" si="41"/>
        <v>General Fund</v>
      </c>
      <c r="B143" s="2">
        <f t="shared" si="42"/>
        <v>21</v>
      </c>
      <c r="C143" s="2" t="str">
        <f t="shared" si="43"/>
        <v>Sheriff</v>
      </c>
      <c r="D143" s="2" t="str">
        <f t="shared" si="40"/>
        <v>Sheriff</v>
      </c>
      <c r="E143" s="2" t="s">
        <v>168</v>
      </c>
      <c r="H143" s="2" t="str">
        <f t="shared" si="44"/>
        <v>Sheriff</v>
      </c>
      <c r="I143" s="4">
        <v>619</v>
      </c>
      <c r="J143" s="4">
        <v>225</v>
      </c>
      <c r="K143" s="4">
        <v>116</v>
      </c>
      <c r="L143" s="4">
        <v>173</v>
      </c>
      <c r="M143" s="4">
        <v>675</v>
      </c>
      <c r="N143" s="4">
        <v>1000</v>
      </c>
      <c r="O143" s="9">
        <v>113</v>
      </c>
      <c r="P143" s="9">
        <v>438</v>
      </c>
      <c r="Q143" s="9">
        <v>785</v>
      </c>
      <c r="R143" s="9">
        <v>500</v>
      </c>
      <c r="S143" s="9">
        <v>275</v>
      </c>
      <c r="T143" s="9" t="s">
        <v>137</v>
      </c>
      <c r="U143" s="9" t="s">
        <v>137</v>
      </c>
      <c r="V143" s="9" t="s">
        <v>137</v>
      </c>
      <c r="W143" s="9" t="s">
        <v>137</v>
      </c>
      <c r="X143" s="9" t="s">
        <v>137</v>
      </c>
      <c r="Y143" s="9" t="s">
        <v>137</v>
      </c>
      <c r="Z143" s="7" t="s">
        <v>137</v>
      </c>
      <c r="AA143" s="25">
        <v>0</v>
      </c>
      <c r="AB143" s="25">
        <v>500</v>
      </c>
      <c r="AC143" s="4">
        <v>619</v>
      </c>
      <c r="AD143" s="4">
        <v>225</v>
      </c>
      <c r="AE143" s="4">
        <v>116</v>
      </c>
      <c r="AF143" s="4">
        <v>173</v>
      </c>
      <c r="AG143" s="4">
        <v>0</v>
      </c>
      <c r="AH143" s="4">
        <v>0</v>
      </c>
      <c r="AI143" s="9">
        <v>113</v>
      </c>
      <c r="AJ143" s="9">
        <v>438</v>
      </c>
      <c r="AK143" s="9">
        <v>746</v>
      </c>
      <c r="AL143" s="9">
        <v>0</v>
      </c>
      <c r="AM143" s="9">
        <v>48</v>
      </c>
      <c r="AN143" s="9" t="s">
        <v>137</v>
      </c>
      <c r="AO143" s="9" t="s">
        <v>137</v>
      </c>
      <c r="AP143" s="9" t="s">
        <v>137</v>
      </c>
      <c r="AQ143" s="9" t="s">
        <v>137</v>
      </c>
      <c r="AR143" s="9" t="s">
        <v>137</v>
      </c>
      <c r="AS143" s="9" t="s">
        <v>137</v>
      </c>
      <c r="AT143" s="9" t="s">
        <v>137</v>
      </c>
      <c r="AU143">
        <v>0</v>
      </c>
    </row>
    <row r="144" spans="1:47">
      <c r="A144" s="2" t="str">
        <f t="shared" si="41"/>
        <v>General Fund</v>
      </c>
      <c r="B144" s="2">
        <f t="shared" si="42"/>
        <v>21</v>
      </c>
      <c r="C144" s="2" t="str">
        <f t="shared" si="43"/>
        <v>Sheriff</v>
      </c>
      <c r="D144" s="2" t="str">
        <f t="shared" si="40"/>
        <v>Sheriff</v>
      </c>
      <c r="E144" s="2" t="s">
        <v>107</v>
      </c>
      <c r="H144" s="2" t="str">
        <f t="shared" si="44"/>
        <v>Sheriff</v>
      </c>
      <c r="I144" s="6">
        <v>6738</v>
      </c>
      <c r="J144" s="6">
        <v>20123</v>
      </c>
      <c r="K144" s="6">
        <v>19689</v>
      </c>
      <c r="L144" s="6">
        <v>25372</v>
      </c>
      <c r="M144" s="6">
        <v>23000</v>
      </c>
      <c r="N144" s="6">
        <v>16345</v>
      </c>
      <c r="O144" s="9">
        <v>9852</v>
      </c>
      <c r="P144" s="9">
        <v>8275</v>
      </c>
      <c r="Q144" s="9">
        <v>11000</v>
      </c>
      <c r="R144" s="9">
        <v>10036</v>
      </c>
      <c r="S144" s="9">
        <v>18477</v>
      </c>
      <c r="T144" s="9">
        <v>24208</v>
      </c>
      <c r="U144" s="9">
        <v>42927</v>
      </c>
      <c r="V144" s="9">
        <v>28718</v>
      </c>
      <c r="W144" s="9">
        <v>18939</v>
      </c>
      <c r="X144" s="9">
        <v>24055</v>
      </c>
      <c r="Y144" s="9">
        <v>9280</v>
      </c>
      <c r="Z144" s="7">
        <v>2572</v>
      </c>
      <c r="AA144" s="25">
        <v>13269.5</v>
      </c>
      <c r="AB144" s="25">
        <v>11000</v>
      </c>
      <c r="AC144" s="6">
        <v>6738</v>
      </c>
      <c r="AD144" s="6">
        <v>20123</v>
      </c>
      <c r="AE144" s="6">
        <v>19689</v>
      </c>
      <c r="AF144" s="6">
        <v>25372</v>
      </c>
      <c r="AG144" s="6">
        <v>19303</v>
      </c>
      <c r="AH144" s="6">
        <v>16345</v>
      </c>
      <c r="AI144" s="9">
        <v>9852</v>
      </c>
      <c r="AJ144" s="9">
        <v>8275</v>
      </c>
      <c r="AK144" s="9">
        <v>10512</v>
      </c>
      <c r="AL144" s="9">
        <v>6150</v>
      </c>
      <c r="AM144" s="9">
        <v>18478</v>
      </c>
      <c r="AN144" s="9">
        <v>24208</v>
      </c>
      <c r="AO144" s="9">
        <v>42927</v>
      </c>
      <c r="AP144" s="9">
        <v>28718</v>
      </c>
      <c r="AQ144" s="9">
        <v>18939</v>
      </c>
      <c r="AR144" s="9">
        <v>24055</v>
      </c>
      <c r="AS144" s="9">
        <v>9280</v>
      </c>
      <c r="AT144" s="9">
        <v>2572</v>
      </c>
      <c r="AU144">
        <v>13269.5</v>
      </c>
    </row>
    <row r="145" spans="1:47">
      <c r="A145" s="2" t="str">
        <f t="shared" si="41"/>
        <v>General Fund</v>
      </c>
      <c r="B145" s="2">
        <f t="shared" si="42"/>
        <v>21</v>
      </c>
      <c r="C145" s="2" t="str">
        <f t="shared" si="43"/>
        <v>Sheriff</v>
      </c>
      <c r="D145" s="2" t="str">
        <f t="shared" si="40"/>
        <v>Sheriff</v>
      </c>
      <c r="E145" s="2" t="s">
        <v>190</v>
      </c>
      <c r="H145" s="2" t="str">
        <f t="shared" si="44"/>
        <v>Sheriff</v>
      </c>
      <c r="I145" s="6" t="s">
        <v>137</v>
      </c>
      <c r="J145" s="6" t="s">
        <v>137</v>
      </c>
      <c r="K145" s="6" t="s">
        <v>137</v>
      </c>
      <c r="L145" s="6" t="s">
        <v>137</v>
      </c>
      <c r="M145" s="6">
        <v>101179</v>
      </c>
      <c r="N145" s="6">
        <v>0</v>
      </c>
      <c r="O145" s="9" t="s">
        <v>137</v>
      </c>
      <c r="P145" s="9" t="s">
        <v>137</v>
      </c>
      <c r="Q145" s="9" t="s">
        <v>137</v>
      </c>
      <c r="R145" s="9" t="s">
        <v>137</v>
      </c>
      <c r="S145" s="9" t="s">
        <v>137</v>
      </c>
      <c r="T145" s="9" t="s">
        <v>137</v>
      </c>
      <c r="U145" s="9" t="s">
        <v>137</v>
      </c>
      <c r="V145" s="9" t="s">
        <v>137</v>
      </c>
      <c r="W145" s="9" t="s">
        <v>137</v>
      </c>
      <c r="X145" s="9" t="s">
        <v>137</v>
      </c>
      <c r="Y145" s="9" t="s">
        <v>137</v>
      </c>
      <c r="Z145" s="7" t="s">
        <v>137</v>
      </c>
      <c r="AA145" s="25">
        <v>0</v>
      </c>
      <c r="AB145" s="25">
        <v>0</v>
      </c>
      <c r="AC145" s="6" t="s">
        <v>137</v>
      </c>
      <c r="AD145" s="6" t="s">
        <v>137</v>
      </c>
      <c r="AE145" s="6" t="s">
        <v>137</v>
      </c>
      <c r="AF145" s="6" t="s">
        <v>137</v>
      </c>
      <c r="AG145" s="6">
        <v>62361</v>
      </c>
      <c r="AH145" s="6">
        <v>2195</v>
      </c>
      <c r="AI145" s="9" t="s">
        <v>137</v>
      </c>
      <c r="AJ145" s="9" t="s">
        <v>137</v>
      </c>
      <c r="AK145" s="9" t="s">
        <v>137</v>
      </c>
      <c r="AL145" s="9" t="s">
        <v>137</v>
      </c>
      <c r="AM145" s="9" t="s">
        <v>137</v>
      </c>
      <c r="AN145" s="9" t="s">
        <v>137</v>
      </c>
      <c r="AO145" s="9" t="s">
        <v>137</v>
      </c>
      <c r="AP145" s="9" t="s">
        <v>137</v>
      </c>
      <c r="AQ145" s="9" t="s">
        <v>137</v>
      </c>
      <c r="AR145" s="9" t="s">
        <v>137</v>
      </c>
      <c r="AS145" s="9" t="s">
        <v>137</v>
      </c>
      <c r="AT145" s="9" t="s">
        <v>137</v>
      </c>
      <c r="AU145">
        <v>0</v>
      </c>
    </row>
    <row r="146" spans="1:47">
      <c r="A146" s="2" t="str">
        <f t="shared" si="41"/>
        <v>General Fund</v>
      </c>
      <c r="B146" s="2">
        <f t="shared" si="42"/>
        <v>21</v>
      </c>
      <c r="C146" s="2" t="str">
        <f t="shared" si="43"/>
        <v>Sheriff</v>
      </c>
      <c r="D146" s="2" t="str">
        <f t="shared" si="40"/>
        <v>Sheriff</v>
      </c>
      <c r="E146" s="2" t="s">
        <v>108</v>
      </c>
      <c r="H146" s="2" t="str">
        <f t="shared" si="44"/>
        <v>Sheriff</v>
      </c>
      <c r="I146" s="9" t="s">
        <v>137</v>
      </c>
      <c r="J146" s="9" t="s">
        <v>137</v>
      </c>
      <c r="K146" s="6" t="s">
        <v>137</v>
      </c>
      <c r="L146" s="9" t="s">
        <v>137</v>
      </c>
      <c r="M146" s="9" t="s">
        <v>137</v>
      </c>
      <c r="N146" s="9" t="s">
        <v>137</v>
      </c>
      <c r="O146" s="9" t="s">
        <v>137</v>
      </c>
      <c r="P146" s="9" t="s">
        <v>137</v>
      </c>
      <c r="Q146" s="9" t="s">
        <v>137</v>
      </c>
      <c r="R146" s="9" t="s">
        <v>137</v>
      </c>
      <c r="S146" s="9" t="s">
        <v>137</v>
      </c>
      <c r="T146" s="9">
        <v>67192</v>
      </c>
      <c r="U146" s="9">
        <v>73300</v>
      </c>
      <c r="V146" s="9">
        <v>72148</v>
      </c>
      <c r="W146" s="9">
        <v>46390</v>
      </c>
      <c r="X146" s="9">
        <v>38536</v>
      </c>
      <c r="Y146" s="9">
        <v>50648</v>
      </c>
      <c r="Z146" s="7">
        <v>41588</v>
      </c>
      <c r="AA146" s="25">
        <v>58371.32</v>
      </c>
      <c r="AB146" s="25">
        <v>0</v>
      </c>
      <c r="AC146" s="9" t="s">
        <v>137</v>
      </c>
      <c r="AD146" s="9" t="s">
        <v>137</v>
      </c>
      <c r="AE146" s="6" t="s">
        <v>137</v>
      </c>
      <c r="AF146" s="9" t="s">
        <v>137</v>
      </c>
      <c r="AG146" s="9" t="s">
        <v>137</v>
      </c>
      <c r="AH146" s="9" t="s">
        <v>137</v>
      </c>
      <c r="AI146" s="9" t="s">
        <v>137</v>
      </c>
      <c r="AJ146" s="9" t="s">
        <v>137</v>
      </c>
      <c r="AK146" s="9" t="s">
        <v>137</v>
      </c>
      <c r="AL146" s="9" t="s">
        <v>137</v>
      </c>
      <c r="AM146" s="9" t="s">
        <v>137</v>
      </c>
      <c r="AN146" s="9">
        <v>67167</v>
      </c>
      <c r="AO146" s="9">
        <v>71776</v>
      </c>
      <c r="AP146" s="9">
        <v>71071</v>
      </c>
      <c r="AQ146" s="9">
        <v>45522</v>
      </c>
      <c r="AR146" s="9">
        <v>38536</v>
      </c>
      <c r="AS146" s="9">
        <v>50648</v>
      </c>
      <c r="AT146" s="9">
        <v>41588</v>
      </c>
      <c r="AU146">
        <v>58371.32</v>
      </c>
    </row>
    <row r="147" spans="1:47">
      <c r="A147" s="2" t="str">
        <f t="shared" si="41"/>
        <v>General Fund</v>
      </c>
      <c r="B147" s="2">
        <f t="shared" si="42"/>
        <v>21</v>
      </c>
      <c r="C147" s="2" t="str">
        <f t="shared" si="43"/>
        <v>Sheriff</v>
      </c>
      <c r="D147" s="2" t="str">
        <f t="shared" si="40"/>
        <v>Sheriff</v>
      </c>
      <c r="E147" s="2" t="s">
        <v>70</v>
      </c>
      <c r="H147" s="2" t="str">
        <f t="shared" si="44"/>
        <v>Sheriff</v>
      </c>
      <c r="I147" s="9" t="s">
        <v>137</v>
      </c>
      <c r="J147" s="9" t="s">
        <v>137</v>
      </c>
      <c r="K147" s="6" t="s">
        <v>137</v>
      </c>
      <c r="L147" s="9" t="s">
        <v>137</v>
      </c>
      <c r="M147" s="9" t="s">
        <v>137</v>
      </c>
      <c r="N147" s="9" t="s">
        <v>137</v>
      </c>
      <c r="O147" s="9" t="s">
        <v>137</v>
      </c>
      <c r="P147" s="9" t="s">
        <v>137</v>
      </c>
      <c r="Q147" s="9" t="s">
        <v>137</v>
      </c>
      <c r="R147" s="9" t="s">
        <v>137</v>
      </c>
      <c r="S147" s="9" t="s">
        <v>137</v>
      </c>
      <c r="T147" s="9">
        <v>78640</v>
      </c>
      <c r="U147" s="9">
        <v>96698</v>
      </c>
      <c r="V147" s="9">
        <v>95975</v>
      </c>
      <c r="W147" s="9">
        <v>85813</v>
      </c>
      <c r="X147" s="9">
        <v>80068</v>
      </c>
      <c r="Y147" s="9">
        <v>80299</v>
      </c>
      <c r="Z147" s="7">
        <v>46775</v>
      </c>
      <c r="AA147" s="25">
        <v>76028.5</v>
      </c>
      <c r="AB147" s="25">
        <v>40000</v>
      </c>
      <c r="AC147" s="9" t="s">
        <v>137</v>
      </c>
      <c r="AD147" s="9" t="s">
        <v>137</v>
      </c>
      <c r="AE147" s="6" t="s">
        <v>137</v>
      </c>
      <c r="AF147" s="9" t="s">
        <v>137</v>
      </c>
      <c r="AG147" s="9" t="s">
        <v>137</v>
      </c>
      <c r="AH147" s="9" t="s">
        <v>137</v>
      </c>
      <c r="AI147" s="9" t="s">
        <v>137</v>
      </c>
      <c r="AJ147" s="9" t="s">
        <v>137</v>
      </c>
      <c r="AK147" s="9" t="s">
        <v>137</v>
      </c>
      <c r="AL147" s="9" t="s">
        <v>137</v>
      </c>
      <c r="AM147" s="9" t="s">
        <v>137</v>
      </c>
      <c r="AN147" s="9">
        <v>78640</v>
      </c>
      <c r="AO147" s="9">
        <v>96698</v>
      </c>
      <c r="AP147" s="9">
        <v>95975</v>
      </c>
      <c r="AQ147" s="9">
        <v>85813</v>
      </c>
      <c r="AR147" s="9">
        <v>80068</v>
      </c>
      <c r="AS147" s="9">
        <v>80299</v>
      </c>
      <c r="AT147" s="9">
        <v>46775</v>
      </c>
      <c r="AU147">
        <v>76028.5</v>
      </c>
    </row>
    <row r="148" spans="1:47">
      <c r="A148" s="2" t="str">
        <f t="shared" si="41"/>
        <v>General Fund</v>
      </c>
      <c r="B148" s="2">
        <f t="shared" si="42"/>
        <v>21</v>
      </c>
      <c r="C148" s="2" t="str">
        <f t="shared" si="43"/>
        <v>Sheriff</v>
      </c>
      <c r="D148" s="2" t="str">
        <f t="shared" si="40"/>
        <v>Sheriff</v>
      </c>
      <c r="E148" s="2" t="s">
        <v>109</v>
      </c>
      <c r="H148" s="2" t="str">
        <f t="shared" si="44"/>
        <v>Sheriff</v>
      </c>
      <c r="I148" s="9" t="s">
        <v>137</v>
      </c>
      <c r="J148" s="9" t="s">
        <v>137</v>
      </c>
      <c r="K148" s="6" t="s">
        <v>137</v>
      </c>
      <c r="L148" s="9" t="s">
        <v>137</v>
      </c>
      <c r="M148" s="9" t="s">
        <v>137</v>
      </c>
      <c r="N148" s="9" t="s">
        <v>137</v>
      </c>
      <c r="O148" s="9" t="s">
        <v>137</v>
      </c>
      <c r="P148" s="9" t="s">
        <v>137</v>
      </c>
      <c r="Q148" s="9" t="s">
        <v>137</v>
      </c>
      <c r="R148" s="9" t="s">
        <v>137</v>
      </c>
      <c r="S148" s="9" t="s">
        <v>137</v>
      </c>
      <c r="T148" s="9">
        <v>82620</v>
      </c>
      <c r="U148" s="9">
        <v>22695</v>
      </c>
      <c r="V148" s="9">
        <v>33085</v>
      </c>
      <c r="W148" s="9">
        <v>15135</v>
      </c>
      <c r="X148" s="9">
        <v>22100</v>
      </c>
      <c r="Y148" s="9">
        <v>26975</v>
      </c>
      <c r="Z148" s="7">
        <v>42500</v>
      </c>
      <c r="AA148" s="25">
        <v>56250</v>
      </c>
      <c r="AB148" s="25">
        <v>0</v>
      </c>
      <c r="AC148" s="9" t="s">
        <v>137</v>
      </c>
      <c r="AD148" s="9" t="s">
        <v>137</v>
      </c>
      <c r="AE148" s="6" t="s">
        <v>137</v>
      </c>
      <c r="AF148" s="9" t="s">
        <v>137</v>
      </c>
      <c r="AG148" s="9" t="s">
        <v>137</v>
      </c>
      <c r="AH148" s="9" t="s">
        <v>137</v>
      </c>
      <c r="AI148" s="9" t="s">
        <v>137</v>
      </c>
      <c r="AJ148" s="9" t="s">
        <v>137</v>
      </c>
      <c r="AK148" s="9" t="s">
        <v>137</v>
      </c>
      <c r="AL148" s="9" t="s">
        <v>137</v>
      </c>
      <c r="AM148" s="9" t="s">
        <v>137</v>
      </c>
      <c r="AN148" s="9">
        <v>82620</v>
      </c>
      <c r="AO148" s="9">
        <v>22695</v>
      </c>
      <c r="AP148" s="9">
        <v>32715</v>
      </c>
      <c r="AQ148" s="9">
        <v>15100</v>
      </c>
      <c r="AR148" s="9">
        <v>22100</v>
      </c>
      <c r="AS148" s="9">
        <v>26975</v>
      </c>
      <c r="AT148" s="9">
        <v>42500</v>
      </c>
      <c r="AU148">
        <v>56250</v>
      </c>
    </row>
    <row r="149" spans="1:47">
      <c r="A149" s="2" t="str">
        <f t="shared" si="41"/>
        <v>General Fund</v>
      </c>
      <c r="B149" s="2">
        <f t="shared" si="42"/>
        <v>21</v>
      </c>
      <c r="C149" s="2" t="str">
        <f t="shared" si="43"/>
        <v>Sheriff</v>
      </c>
      <c r="D149" s="2" t="str">
        <f t="shared" si="40"/>
        <v>Sheriff</v>
      </c>
      <c r="E149" s="2" t="s">
        <v>110</v>
      </c>
      <c r="H149" s="2" t="str">
        <f t="shared" si="44"/>
        <v>Sheriff</v>
      </c>
      <c r="I149" s="9" t="s">
        <v>137</v>
      </c>
      <c r="J149" s="9" t="s">
        <v>137</v>
      </c>
      <c r="K149" s="6" t="s">
        <v>137</v>
      </c>
      <c r="L149" s="9" t="s">
        <v>137</v>
      </c>
      <c r="M149" s="9" t="s">
        <v>137</v>
      </c>
      <c r="N149" s="9" t="s">
        <v>137</v>
      </c>
      <c r="O149" s="7" t="s">
        <v>137</v>
      </c>
      <c r="P149" s="10" t="s">
        <v>137</v>
      </c>
      <c r="Q149" s="10" t="s">
        <v>137</v>
      </c>
      <c r="R149" s="10" t="s">
        <v>137</v>
      </c>
      <c r="S149" s="10" t="s">
        <v>137</v>
      </c>
      <c r="T149" s="10">
        <v>92793</v>
      </c>
      <c r="U149" s="10">
        <v>76838</v>
      </c>
      <c r="V149" s="10">
        <v>90440</v>
      </c>
      <c r="W149" s="10">
        <v>53950</v>
      </c>
      <c r="X149" s="10">
        <v>55112</v>
      </c>
      <c r="Y149" s="10">
        <v>72672</v>
      </c>
      <c r="Z149" s="7">
        <v>58231</v>
      </c>
      <c r="AA149" s="25">
        <v>75567.95</v>
      </c>
      <c r="AB149" s="25">
        <v>0</v>
      </c>
      <c r="AC149" s="9" t="s">
        <v>137</v>
      </c>
      <c r="AD149" s="9" t="s">
        <v>137</v>
      </c>
      <c r="AE149" s="6" t="s">
        <v>137</v>
      </c>
      <c r="AF149" s="9" t="s">
        <v>137</v>
      </c>
      <c r="AG149" s="9" t="s">
        <v>137</v>
      </c>
      <c r="AH149" s="9" t="s">
        <v>137</v>
      </c>
      <c r="AI149" s="7" t="s">
        <v>137</v>
      </c>
      <c r="AJ149" s="10" t="s">
        <v>137</v>
      </c>
      <c r="AK149" s="10" t="s">
        <v>137</v>
      </c>
      <c r="AL149" s="10" t="s">
        <v>137</v>
      </c>
      <c r="AM149" s="10" t="s">
        <v>137</v>
      </c>
      <c r="AN149" s="10">
        <v>92793</v>
      </c>
      <c r="AO149" s="10">
        <v>76542</v>
      </c>
      <c r="AP149" s="10">
        <v>88773</v>
      </c>
      <c r="AQ149" s="10">
        <v>53950</v>
      </c>
      <c r="AR149" s="10">
        <v>55112</v>
      </c>
      <c r="AS149" s="10">
        <v>72672</v>
      </c>
      <c r="AT149" s="10">
        <v>58231</v>
      </c>
      <c r="AU149">
        <v>75567.95</v>
      </c>
    </row>
    <row r="150" spans="1:47">
      <c r="A150" s="2" t="s">
        <v>44</v>
      </c>
      <c r="B150" s="2">
        <f>B122+1</f>
        <v>22</v>
      </c>
      <c r="C150" s="2" t="s">
        <v>111</v>
      </c>
      <c r="D150" s="2" t="str">
        <f t="shared" si="40"/>
        <v>Civil Defense - ESDA</v>
      </c>
      <c r="E150" s="2" t="s">
        <v>114</v>
      </c>
      <c r="F150"/>
      <c r="G150" s="3"/>
      <c r="H150" s="2" t="s">
        <v>421</v>
      </c>
      <c r="I150" s="4">
        <v>40137</v>
      </c>
      <c r="J150" s="4">
        <v>41712</v>
      </c>
      <c r="K150" s="4">
        <v>32580</v>
      </c>
      <c r="L150" s="4">
        <v>35686</v>
      </c>
      <c r="M150" s="4">
        <v>36913</v>
      </c>
      <c r="N150" s="4">
        <v>48401</v>
      </c>
      <c r="O150" s="9">
        <v>37893</v>
      </c>
      <c r="P150" s="9">
        <v>39914</v>
      </c>
      <c r="Q150" s="9">
        <v>41163</v>
      </c>
      <c r="R150" s="9">
        <v>42471</v>
      </c>
      <c r="S150" s="9">
        <v>41162</v>
      </c>
      <c r="T150" s="9">
        <v>45569</v>
      </c>
      <c r="U150" s="9">
        <v>45513</v>
      </c>
      <c r="V150" s="9">
        <v>47333</v>
      </c>
      <c r="W150" s="9">
        <v>48280</v>
      </c>
      <c r="X150" s="9">
        <v>40550</v>
      </c>
      <c r="Y150" s="9">
        <v>48012</v>
      </c>
      <c r="Z150" s="7">
        <v>49418</v>
      </c>
      <c r="AA150" s="25">
        <f>44533.97+5940.82</f>
        <v>50474.79</v>
      </c>
      <c r="AB150">
        <v>45570</v>
      </c>
      <c r="AC150" s="4">
        <v>40137</v>
      </c>
      <c r="AD150" s="4">
        <v>41712</v>
      </c>
      <c r="AE150" s="4">
        <v>32580</v>
      </c>
      <c r="AF150" s="4">
        <v>35643</v>
      </c>
      <c r="AG150" s="4">
        <v>35021</v>
      </c>
      <c r="AH150" s="4">
        <v>48401</v>
      </c>
      <c r="AI150" s="9">
        <v>37869</v>
      </c>
      <c r="AJ150" s="9">
        <v>39914</v>
      </c>
      <c r="AK150" s="9">
        <v>41163</v>
      </c>
      <c r="AL150" s="9">
        <v>42471</v>
      </c>
      <c r="AM150" s="9">
        <v>41162</v>
      </c>
      <c r="AN150" s="9">
        <v>44382</v>
      </c>
      <c r="AO150" s="9">
        <v>45513</v>
      </c>
      <c r="AP150" s="9">
        <v>47333</v>
      </c>
      <c r="AQ150" s="9">
        <v>48280</v>
      </c>
      <c r="AR150" s="9">
        <v>40530</v>
      </c>
      <c r="AS150" s="9">
        <v>48012</v>
      </c>
      <c r="AT150" s="9">
        <v>49418</v>
      </c>
      <c r="AU150">
        <f>44533.97+5940.82</f>
        <v>50474.79</v>
      </c>
    </row>
    <row r="151" spans="1:47">
      <c r="A151" s="2" t="str">
        <f>A150</f>
        <v>General Fund</v>
      </c>
      <c r="B151" s="2">
        <f>B150</f>
        <v>22</v>
      </c>
      <c r="C151" s="2" t="str">
        <f>C150</f>
        <v>Civil Defense - ESDA</v>
      </c>
      <c r="D151" s="2" t="str">
        <f t="shared" si="40"/>
        <v>Civil Defense - ESDA</v>
      </c>
      <c r="E151" s="2" t="s">
        <v>48</v>
      </c>
      <c r="F151"/>
      <c r="G151" s="3"/>
      <c r="H151" s="2" t="str">
        <f>H150</f>
        <v>ESDA Adminstrator</v>
      </c>
      <c r="I151" s="4">
        <v>135</v>
      </c>
      <c r="J151" s="4">
        <v>224</v>
      </c>
      <c r="K151" s="4">
        <v>400</v>
      </c>
      <c r="L151" s="4">
        <v>2411</v>
      </c>
      <c r="M151" s="4">
        <v>300</v>
      </c>
      <c r="N151" s="4">
        <v>114</v>
      </c>
      <c r="O151" s="9">
        <v>787</v>
      </c>
      <c r="P151" s="9">
        <v>16772</v>
      </c>
      <c r="Q151" s="9">
        <v>106</v>
      </c>
      <c r="R151" s="9">
        <v>673</v>
      </c>
      <c r="S151" s="9" t="s">
        <v>137</v>
      </c>
      <c r="T151" s="9">
        <v>504</v>
      </c>
      <c r="U151" s="9">
        <v>893</v>
      </c>
      <c r="V151" s="9" t="s">
        <v>137</v>
      </c>
      <c r="W151" s="9">
        <v>11</v>
      </c>
      <c r="X151" s="9">
        <v>400</v>
      </c>
      <c r="Y151" s="9" t="s">
        <v>137</v>
      </c>
      <c r="Z151" s="7" t="s">
        <v>137</v>
      </c>
      <c r="AA151" s="25">
        <v>0</v>
      </c>
      <c r="AB151">
        <v>50</v>
      </c>
      <c r="AC151" s="4">
        <v>135</v>
      </c>
      <c r="AD151" s="4">
        <v>224</v>
      </c>
      <c r="AE151" s="4">
        <v>392</v>
      </c>
      <c r="AF151" s="4">
        <v>2411</v>
      </c>
      <c r="AG151" s="4">
        <v>222</v>
      </c>
      <c r="AH151" s="4">
        <v>114</v>
      </c>
      <c r="AI151" s="9">
        <v>620</v>
      </c>
      <c r="AJ151" s="9">
        <v>16669</v>
      </c>
      <c r="AK151" s="9">
        <v>106</v>
      </c>
      <c r="AL151" s="9">
        <v>673</v>
      </c>
      <c r="AM151" s="9" t="s">
        <v>137</v>
      </c>
      <c r="AN151" s="9">
        <v>504</v>
      </c>
      <c r="AO151" s="9">
        <v>869</v>
      </c>
      <c r="AP151" s="9" t="s">
        <v>137</v>
      </c>
      <c r="AQ151" s="9">
        <v>0</v>
      </c>
      <c r="AR151" s="9">
        <v>383</v>
      </c>
      <c r="AS151" s="9" t="s">
        <v>137</v>
      </c>
      <c r="AT151" s="9" t="s">
        <v>137</v>
      </c>
      <c r="AU151">
        <v>0</v>
      </c>
    </row>
    <row r="152" spans="1:47">
      <c r="A152" s="2" t="str">
        <f t="shared" ref="A152:A162" si="45">A151</f>
        <v>General Fund</v>
      </c>
      <c r="B152" s="2">
        <f t="shared" ref="B152:B162" si="46">B151</f>
        <v>22</v>
      </c>
      <c r="C152" s="2" t="str">
        <f t="shared" ref="C152:C162" si="47">C151</f>
        <v>Civil Defense - ESDA</v>
      </c>
      <c r="D152" s="2" t="str">
        <f t="shared" si="40"/>
        <v>Civil Defense - ESDA</v>
      </c>
      <c r="E152" s="2" t="s">
        <v>49</v>
      </c>
      <c r="F152"/>
      <c r="G152" s="3"/>
      <c r="H152" s="2" t="str">
        <f t="shared" ref="H152:H162" si="48">H151</f>
        <v>ESDA Adminstrator</v>
      </c>
      <c r="I152" s="4">
        <v>296</v>
      </c>
      <c r="J152" s="4">
        <v>300</v>
      </c>
      <c r="K152" s="4">
        <v>137</v>
      </c>
      <c r="L152" s="4">
        <v>745</v>
      </c>
      <c r="M152" s="4">
        <v>359</v>
      </c>
      <c r="N152" s="4">
        <v>427</v>
      </c>
      <c r="O152" s="9">
        <v>484</v>
      </c>
      <c r="P152" s="9">
        <v>133</v>
      </c>
      <c r="Q152" s="9" t="s">
        <v>137</v>
      </c>
      <c r="R152" s="9">
        <v>36</v>
      </c>
      <c r="S152" s="9">
        <v>49</v>
      </c>
      <c r="T152" s="9">
        <v>37</v>
      </c>
      <c r="U152" s="9">
        <v>150</v>
      </c>
      <c r="V152" s="9">
        <v>92</v>
      </c>
      <c r="W152" s="9" t="s">
        <v>137</v>
      </c>
      <c r="X152" s="9">
        <v>500</v>
      </c>
      <c r="Y152" s="9" t="s">
        <v>137</v>
      </c>
      <c r="Z152" s="7" t="s">
        <v>137</v>
      </c>
      <c r="AA152" s="25">
        <v>0</v>
      </c>
      <c r="AB152">
        <v>50</v>
      </c>
      <c r="AC152" s="4">
        <v>296</v>
      </c>
      <c r="AD152" s="4">
        <v>250</v>
      </c>
      <c r="AE152" s="4">
        <v>137</v>
      </c>
      <c r="AF152" s="4">
        <v>745</v>
      </c>
      <c r="AG152" s="4">
        <v>359</v>
      </c>
      <c r="AH152" s="4">
        <v>427</v>
      </c>
      <c r="AI152" s="9">
        <v>484</v>
      </c>
      <c r="AJ152" s="9">
        <v>133</v>
      </c>
      <c r="AK152" s="9" t="s">
        <v>137</v>
      </c>
      <c r="AL152" s="9">
        <v>36</v>
      </c>
      <c r="AM152" s="9">
        <v>49</v>
      </c>
      <c r="AN152" s="9">
        <v>0</v>
      </c>
      <c r="AO152" s="9">
        <v>0</v>
      </c>
      <c r="AP152" s="9">
        <v>92</v>
      </c>
      <c r="AQ152" s="9" t="s">
        <v>137</v>
      </c>
      <c r="AR152" s="9">
        <v>100</v>
      </c>
      <c r="AS152" s="9" t="s">
        <v>137</v>
      </c>
      <c r="AT152" s="9" t="s">
        <v>137</v>
      </c>
      <c r="AU152">
        <v>0</v>
      </c>
    </row>
    <row r="153" spans="1:47">
      <c r="A153" s="2" t="str">
        <f t="shared" si="45"/>
        <v>General Fund</v>
      </c>
      <c r="B153" s="2">
        <f t="shared" si="46"/>
        <v>22</v>
      </c>
      <c r="C153" s="2" t="str">
        <f t="shared" si="47"/>
        <v>Civil Defense - ESDA</v>
      </c>
      <c r="D153" s="2" t="str">
        <f t="shared" si="40"/>
        <v>Civil Defense - ESDA</v>
      </c>
      <c r="E153" s="2" t="s">
        <v>88</v>
      </c>
      <c r="F153"/>
      <c r="G153" s="3"/>
      <c r="H153" s="2" t="str">
        <f t="shared" si="48"/>
        <v>ESDA Adminstrator</v>
      </c>
      <c r="I153" s="9" t="s">
        <v>137</v>
      </c>
      <c r="J153" s="9" t="s">
        <v>137</v>
      </c>
      <c r="K153" s="9" t="s">
        <v>137</v>
      </c>
      <c r="L153" s="9" t="s">
        <v>137</v>
      </c>
      <c r="M153" s="9" t="s">
        <v>137</v>
      </c>
      <c r="N153" s="9" t="s">
        <v>137</v>
      </c>
      <c r="O153" s="9" t="s">
        <v>137</v>
      </c>
      <c r="P153" s="9" t="s">
        <v>137</v>
      </c>
      <c r="Q153" s="9" t="s">
        <v>137</v>
      </c>
      <c r="R153" s="9" t="s">
        <v>137</v>
      </c>
      <c r="S153" s="9" t="s">
        <v>137</v>
      </c>
      <c r="T153" s="9" t="s">
        <v>137</v>
      </c>
      <c r="U153" s="9" t="s">
        <v>137</v>
      </c>
      <c r="V153" s="9" t="s">
        <v>137</v>
      </c>
      <c r="W153" s="9">
        <v>130</v>
      </c>
      <c r="X153" s="9">
        <v>1000</v>
      </c>
      <c r="Y153" s="9">
        <v>25</v>
      </c>
      <c r="Z153" s="7" t="s">
        <v>137</v>
      </c>
      <c r="AA153" s="25">
        <v>0</v>
      </c>
      <c r="AB153">
        <v>150</v>
      </c>
      <c r="AC153" s="9" t="s">
        <v>137</v>
      </c>
      <c r="AD153" s="9" t="s">
        <v>137</v>
      </c>
      <c r="AE153" s="9" t="s">
        <v>137</v>
      </c>
      <c r="AF153" s="9" t="s">
        <v>137</v>
      </c>
      <c r="AG153" s="9" t="s">
        <v>137</v>
      </c>
      <c r="AH153" s="9" t="s">
        <v>137</v>
      </c>
      <c r="AI153" s="9" t="s">
        <v>137</v>
      </c>
      <c r="AJ153" s="9" t="s">
        <v>137</v>
      </c>
      <c r="AK153" s="9" t="s">
        <v>137</v>
      </c>
      <c r="AL153" s="9" t="s">
        <v>137</v>
      </c>
      <c r="AM153" s="9" t="s">
        <v>137</v>
      </c>
      <c r="AN153" s="9" t="s">
        <v>137</v>
      </c>
      <c r="AO153" s="9" t="s">
        <v>137</v>
      </c>
      <c r="AP153" s="9" t="s">
        <v>137</v>
      </c>
      <c r="AQ153" s="9">
        <v>130</v>
      </c>
      <c r="AR153" s="9">
        <v>65</v>
      </c>
      <c r="AS153" s="9">
        <v>0</v>
      </c>
      <c r="AT153" s="9" t="s">
        <v>137</v>
      </c>
      <c r="AU153">
        <v>0</v>
      </c>
    </row>
    <row r="154" spans="1:47">
      <c r="A154" s="2" t="str">
        <f t="shared" si="45"/>
        <v>General Fund</v>
      </c>
      <c r="B154" s="2">
        <f t="shared" si="46"/>
        <v>22</v>
      </c>
      <c r="C154" s="2" t="str">
        <f t="shared" si="47"/>
        <v>Civil Defense - ESDA</v>
      </c>
      <c r="D154" s="2" t="str">
        <f t="shared" si="40"/>
        <v>Civil Defense - ESDA</v>
      </c>
      <c r="E154" s="2" t="s">
        <v>50</v>
      </c>
      <c r="F154"/>
      <c r="G154" s="3"/>
      <c r="H154" s="2" t="str">
        <f t="shared" si="48"/>
        <v>ESDA Adminstrator</v>
      </c>
      <c r="I154" s="4" t="s">
        <v>137</v>
      </c>
      <c r="J154" s="4">
        <v>950</v>
      </c>
      <c r="K154" s="4">
        <v>1400</v>
      </c>
      <c r="L154" s="4">
        <v>1801</v>
      </c>
      <c r="M154" s="4">
        <v>627</v>
      </c>
      <c r="N154" s="4">
        <v>335</v>
      </c>
      <c r="O154" s="9">
        <v>489</v>
      </c>
      <c r="P154" s="9">
        <v>505</v>
      </c>
      <c r="Q154" s="9">
        <v>195</v>
      </c>
      <c r="R154" s="9">
        <v>205</v>
      </c>
      <c r="S154" s="9">
        <v>45</v>
      </c>
      <c r="T154" s="9">
        <v>290</v>
      </c>
      <c r="U154" s="9">
        <v>400</v>
      </c>
      <c r="V154" s="9" t="s">
        <v>137</v>
      </c>
      <c r="W154" s="9" t="s">
        <v>137</v>
      </c>
      <c r="X154" s="9" t="s">
        <v>137</v>
      </c>
      <c r="Y154" s="9" t="s">
        <v>137</v>
      </c>
      <c r="Z154" s="7" t="s">
        <v>137</v>
      </c>
      <c r="AA154" s="25">
        <v>0</v>
      </c>
      <c r="AB154">
        <v>0</v>
      </c>
      <c r="AC154" s="4" t="s">
        <v>137</v>
      </c>
      <c r="AD154" s="4">
        <v>858</v>
      </c>
      <c r="AE154" s="4">
        <v>1400</v>
      </c>
      <c r="AF154" s="4">
        <v>1647</v>
      </c>
      <c r="AG154" s="4">
        <v>627</v>
      </c>
      <c r="AH154" s="4">
        <v>335</v>
      </c>
      <c r="AI154" s="9">
        <v>489</v>
      </c>
      <c r="AJ154" s="9">
        <v>505</v>
      </c>
      <c r="AK154" s="9">
        <v>195</v>
      </c>
      <c r="AL154" s="9">
        <v>205</v>
      </c>
      <c r="AM154" s="9">
        <v>45</v>
      </c>
      <c r="AN154" s="9">
        <v>290</v>
      </c>
      <c r="AO154" s="9">
        <v>300</v>
      </c>
      <c r="AP154" s="9" t="s">
        <v>137</v>
      </c>
      <c r="AQ154" s="9" t="s">
        <v>137</v>
      </c>
      <c r="AR154" s="9" t="s">
        <v>137</v>
      </c>
      <c r="AS154" s="9" t="s">
        <v>137</v>
      </c>
      <c r="AT154" s="9" t="s">
        <v>137</v>
      </c>
      <c r="AU154">
        <v>0</v>
      </c>
    </row>
    <row r="155" spans="1:47">
      <c r="A155" s="2" t="str">
        <f t="shared" si="45"/>
        <v>General Fund</v>
      </c>
      <c r="B155" s="2">
        <f t="shared" si="46"/>
        <v>22</v>
      </c>
      <c r="C155" s="2" t="str">
        <f t="shared" si="47"/>
        <v>Civil Defense - ESDA</v>
      </c>
      <c r="D155" s="2" t="str">
        <f t="shared" si="40"/>
        <v>Civil Defense - ESDA</v>
      </c>
      <c r="E155" s="2" t="s">
        <v>51</v>
      </c>
      <c r="F155"/>
      <c r="H155" s="2" t="str">
        <f t="shared" si="48"/>
        <v>ESDA Adminstrator</v>
      </c>
      <c r="I155" s="4">
        <v>2097</v>
      </c>
      <c r="J155" s="4">
        <v>2059</v>
      </c>
      <c r="K155" s="4">
        <v>2185</v>
      </c>
      <c r="L155" s="4">
        <v>2772</v>
      </c>
      <c r="M155" s="4">
        <v>1528</v>
      </c>
      <c r="N155" s="4">
        <v>3284</v>
      </c>
      <c r="O155" s="9">
        <v>3522</v>
      </c>
      <c r="P155" s="9">
        <v>3124</v>
      </c>
      <c r="Q155" s="9">
        <v>2584</v>
      </c>
      <c r="R155" s="9">
        <v>2123</v>
      </c>
      <c r="S155" s="9">
        <v>2735</v>
      </c>
      <c r="T155" s="9">
        <v>2240</v>
      </c>
      <c r="U155" s="9">
        <v>2000</v>
      </c>
      <c r="V155" s="9">
        <v>428</v>
      </c>
      <c r="W155" s="9">
        <v>631</v>
      </c>
      <c r="X155" s="9">
        <v>1400</v>
      </c>
      <c r="Y155" s="9">
        <v>690</v>
      </c>
      <c r="Z155" s="7">
        <v>1082</v>
      </c>
      <c r="AA155" s="25">
        <v>1084.52</v>
      </c>
      <c r="AB155">
        <v>0</v>
      </c>
      <c r="AC155" s="4">
        <v>2097</v>
      </c>
      <c r="AD155" s="4">
        <v>2059</v>
      </c>
      <c r="AE155" s="4">
        <v>2123</v>
      </c>
      <c r="AF155" s="4">
        <v>2772</v>
      </c>
      <c r="AG155" s="4">
        <v>1336</v>
      </c>
      <c r="AH155" s="4">
        <v>3284</v>
      </c>
      <c r="AI155" s="9">
        <v>3104</v>
      </c>
      <c r="AJ155" s="9">
        <v>3124</v>
      </c>
      <c r="AK155" s="9">
        <v>2584</v>
      </c>
      <c r="AL155" s="9">
        <v>2123</v>
      </c>
      <c r="AM155" s="9">
        <v>2736</v>
      </c>
      <c r="AN155" s="9">
        <v>2240</v>
      </c>
      <c r="AO155" s="9">
        <v>897</v>
      </c>
      <c r="AP155" s="9">
        <v>418</v>
      </c>
      <c r="AQ155" s="9">
        <v>631</v>
      </c>
      <c r="AR155" s="9">
        <v>1395</v>
      </c>
      <c r="AS155" s="9">
        <v>688</v>
      </c>
      <c r="AT155" s="9">
        <v>1082</v>
      </c>
      <c r="AU155">
        <v>1084.52</v>
      </c>
    </row>
    <row r="156" spans="1:47">
      <c r="A156" s="2" t="str">
        <f t="shared" si="45"/>
        <v>General Fund</v>
      </c>
      <c r="B156" s="2">
        <f t="shared" si="46"/>
        <v>22</v>
      </c>
      <c r="C156" s="2" t="str">
        <f t="shared" si="47"/>
        <v>Civil Defense - ESDA</v>
      </c>
      <c r="D156" s="2" t="str">
        <f t="shared" si="40"/>
        <v>Civil Defense - ESDA</v>
      </c>
      <c r="E156" s="2" t="s">
        <v>102</v>
      </c>
      <c r="F156"/>
      <c r="H156" s="2" t="str">
        <f t="shared" si="48"/>
        <v>ESDA Adminstrator</v>
      </c>
      <c r="I156" s="4">
        <v>2415</v>
      </c>
      <c r="J156" s="4">
        <v>1910</v>
      </c>
      <c r="K156" s="4">
        <v>2212</v>
      </c>
      <c r="L156" s="4">
        <v>2553</v>
      </c>
      <c r="M156" s="4">
        <v>3010</v>
      </c>
      <c r="N156" s="4">
        <v>26528</v>
      </c>
      <c r="O156" s="7">
        <v>2723</v>
      </c>
      <c r="P156" s="7">
        <v>2849</v>
      </c>
      <c r="Q156" s="7">
        <v>1417</v>
      </c>
      <c r="R156" s="7">
        <v>2508</v>
      </c>
      <c r="S156" s="7">
        <v>1981</v>
      </c>
      <c r="T156" s="7">
        <v>2560</v>
      </c>
      <c r="U156" s="7">
        <v>5794</v>
      </c>
      <c r="V156" s="7">
        <v>5067</v>
      </c>
      <c r="W156" s="7">
        <v>1818</v>
      </c>
      <c r="X156" s="7">
        <v>3477</v>
      </c>
      <c r="Y156" s="7">
        <v>3177</v>
      </c>
      <c r="Z156" s="7">
        <v>3930</v>
      </c>
      <c r="AA156" s="25">
        <v>3970.69</v>
      </c>
      <c r="AB156">
        <v>5375</v>
      </c>
      <c r="AC156" s="4">
        <v>2389</v>
      </c>
      <c r="AD156" s="4">
        <v>1891</v>
      </c>
      <c r="AE156" s="4">
        <v>2178</v>
      </c>
      <c r="AF156" s="4">
        <v>2319</v>
      </c>
      <c r="AG156" s="4">
        <v>2014</v>
      </c>
      <c r="AH156" s="4">
        <v>26224</v>
      </c>
      <c r="AI156" s="7">
        <v>1494</v>
      </c>
      <c r="AJ156" s="7">
        <v>2849</v>
      </c>
      <c r="AK156" s="7">
        <v>1417</v>
      </c>
      <c r="AL156" s="7">
        <v>2475</v>
      </c>
      <c r="AM156" s="7">
        <v>1968</v>
      </c>
      <c r="AN156" s="7">
        <v>2560</v>
      </c>
      <c r="AO156" s="7">
        <v>5780</v>
      </c>
      <c r="AP156" s="7">
        <v>5067</v>
      </c>
      <c r="AQ156" s="7">
        <v>16795</v>
      </c>
      <c r="AR156" s="7">
        <v>2494</v>
      </c>
      <c r="AS156" s="7">
        <v>2753</v>
      </c>
      <c r="AT156" s="7">
        <v>3930</v>
      </c>
      <c r="AU156">
        <v>3970.69</v>
      </c>
    </row>
    <row r="157" spans="1:47">
      <c r="A157" s="2" t="str">
        <f t="shared" si="45"/>
        <v>General Fund</v>
      </c>
      <c r="B157" s="2">
        <f t="shared" si="46"/>
        <v>22</v>
      </c>
      <c r="C157" s="2" t="str">
        <f t="shared" si="47"/>
        <v>Civil Defense - ESDA</v>
      </c>
      <c r="D157" s="2" t="str">
        <f t="shared" si="40"/>
        <v>Civil Defense - ESDA</v>
      </c>
      <c r="E157" s="2" t="s">
        <v>139</v>
      </c>
      <c r="F157"/>
      <c r="H157" s="2" t="str">
        <f t="shared" si="48"/>
        <v>ESDA Adminstrator</v>
      </c>
      <c r="I157" s="6" t="s">
        <v>137</v>
      </c>
      <c r="J157" s="6">
        <v>2735</v>
      </c>
      <c r="K157" s="6">
        <v>0</v>
      </c>
      <c r="L157" s="6">
        <v>300</v>
      </c>
      <c r="M157" s="6">
        <v>300</v>
      </c>
      <c r="N157" s="6" t="s">
        <v>137</v>
      </c>
      <c r="O157" s="7">
        <v>0</v>
      </c>
      <c r="P157" s="7" t="s">
        <v>137</v>
      </c>
      <c r="Q157" s="7">
        <v>110</v>
      </c>
      <c r="R157" s="7">
        <v>225</v>
      </c>
      <c r="S157" s="7">
        <v>110</v>
      </c>
      <c r="T157" s="7">
        <v>100</v>
      </c>
      <c r="U157" s="7">
        <v>500</v>
      </c>
      <c r="V157" s="7" t="s">
        <v>137</v>
      </c>
      <c r="W157" s="7" t="s">
        <v>137</v>
      </c>
      <c r="X157" s="7" t="s">
        <v>137</v>
      </c>
      <c r="Y157" s="7" t="s">
        <v>137</v>
      </c>
      <c r="Z157" s="7" t="s">
        <v>137</v>
      </c>
      <c r="AA157" s="25">
        <v>0</v>
      </c>
      <c r="AB157">
        <v>0</v>
      </c>
      <c r="AC157" s="6" t="s">
        <v>137</v>
      </c>
      <c r="AD157" s="6">
        <v>2367</v>
      </c>
      <c r="AE157" s="6">
        <v>0</v>
      </c>
      <c r="AF157" s="6">
        <v>0</v>
      </c>
      <c r="AG157" s="6">
        <v>0</v>
      </c>
      <c r="AH157" s="6" t="s">
        <v>137</v>
      </c>
      <c r="AI157" s="7">
        <v>110</v>
      </c>
      <c r="AJ157" s="7" t="s">
        <v>137</v>
      </c>
      <c r="AK157" s="7">
        <v>110</v>
      </c>
      <c r="AL157" s="7">
        <v>225</v>
      </c>
      <c r="AM157" s="7">
        <v>110</v>
      </c>
      <c r="AN157" s="7">
        <v>0</v>
      </c>
      <c r="AO157" s="7">
        <v>0</v>
      </c>
      <c r="AP157" s="7" t="s">
        <v>137</v>
      </c>
      <c r="AQ157" s="7" t="s">
        <v>137</v>
      </c>
      <c r="AR157" s="7" t="s">
        <v>137</v>
      </c>
      <c r="AS157" s="7" t="s">
        <v>137</v>
      </c>
      <c r="AT157" s="7" t="s">
        <v>137</v>
      </c>
      <c r="AU157">
        <v>0</v>
      </c>
    </row>
    <row r="158" spans="1:47">
      <c r="A158" s="2" t="str">
        <f t="shared" si="45"/>
        <v>General Fund</v>
      </c>
      <c r="B158" s="2">
        <f t="shared" si="46"/>
        <v>22</v>
      </c>
      <c r="C158" s="2" t="str">
        <f t="shared" si="47"/>
        <v>Civil Defense - ESDA</v>
      </c>
      <c r="D158" s="2" t="str">
        <f t="shared" si="40"/>
        <v>Civil Defense - ESDA</v>
      </c>
      <c r="E158" s="2" t="s">
        <v>143</v>
      </c>
      <c r="F158"/>
      <c r="H158" s="2" t="str">
        <f t="shared" si="48"/>
        <v>ESDA Adminstrator</v>
      </c>
      <c r="I158" s="6" t="s">
        <v>137</v>
      </c>
      <c r="J158" s="6" t="s">
        <v>137</v>
      </c>
      <c r="K158" s="6">
        <v>0</v>
      </c>
      <c r="L158" s="6" t="s">
        <v>137</v>
      </c>
      <c r="M158" s="6" t="s">
        <v>137</v>
      </c>
      <c r="N158" s="6">
        <v>50000</v>
      </c>
      <c r="O158" s="7">
        <v>200</v>
      </c>
      <c r="P158" s="7" t="s">
        <v>137</v>
      </c>
      <c r="Q158" s="7" t="s">
        <v>137</v>
      </c>
      <c r="R158" s="7">
        <v>2000</v>
      </c>
      <c r="S158" s="7">
        <v>72090</v>
      </c>
      <c r="T158" s="7" t="s">
        <v>137</v>
      </c>
      <c r="U158" s="7" t="s">
        <v>137</v>
      </c>
      <c r="V158" s="7" t="s">
        <v>137</v>
      </c>
      <c r="W158" s="7" t="s">
        <v>137</v>
      </c>
      <c r="X158" s="7" t="s">
        <v>137</v>
      </c>
      <c r="Y158" s="7" t="s">
        <v>137</v>
      </c>
      <c r="Z158" s="7" t="s">
        <v>137</v>
      </c>
      <c r="AA158" s="25">
        <v>0</v>
      </c>
      <c r="AB158">
        <v>0</v>
      </c>
      <c r="AC158" s="6" t="s">
        <v>137</v>
      </c>
      <c r="AD158" s="6" t="s">
        <v>137</v>
      </c>
      <c r="AE158" s="6">
        <v>0</v>
      </c>
      <c r="AF158" s="6" t="s">
        <v>137</v>
      </c>
      <c r="AG158" s="6" t="s">
        <v>137</v>
      </c>
      <c r="AH158" s="6">
        <v>7273</v>
      </c>
      <c r="AI158" s="7">
        <v>43177</v>
      </c>
      <c r="AJ158" s="7" t="s">
        <v>137</v>
      </c>
      <c r="AK158" s="7" t="s">
        <v>137</v>
      </c>
      <c r="AL158" s="7">
        <v>1305</v>
      </c>
      <c r="AM158" s="7">
        <v>72091</v>
      </c>
      <c r="AN158" s="7" t="s">
        <v>137</v>
      </c>
      <c r="AO158" s="7" t="s">
        <v>137</v>
      </c>
      <c r="AP158" s="7" t="s">
        <v>137</v>
      </c>
      <c r="AQ158" s="7" t="s">
        <v>137</v>
      </c>
      <c r="AR158" s="7" t="s">
        <v>137</v>
      </c>
      <c r="AS158" s="7" t="s">
        <v>137</v>
      </c>
      <c r="AT158" s="7" t="s">
        <v>137</v>
      </c>
      <c r="AU158">
        <v>0</v>
      </c>
    </row>
    <row r="159" spans="1:47">
      <c r="A159" s="2" t="str">
        <f t="shared" si="45"/>
        <v>General Fund</v>
      </c>
      <c r="B159" s="2">
        <f t="shared" si="46"/>
        <v>22</v>
      </c>
      <c r="C159" s="2" t="str">
        <f t="shared" si="47"/>
        <v>Civil Defense - ESDA</v>
      </c>
      <c r="D159" s="2" t="str">
        <f t="shared" si="40"/>
        <v>Civil Defense - ESDA</v>
      </c>
      <c r="E159" s="2" t="s">
        <v>64</v>
      </c>
      <c r="F159"/>
      <c r="H159" s="2" t="str">
        <f t="shared" si="48"/>
        <v>ESDA Adminstrator</v>
      </c>
      <c r="I159" s="4">
        <v>2460</v>
      </c>
      <c r="J159" s="4">
        <v>2625</v>
      </c>
      <c r="K159" s="4">
        <v>2700</v>
      </c>
      <c r="L159" s="4">
        <v>2675</v>
      </c>
      <c r="M159" s="4">
        <v>3395</v>
      </c>
      <c r="N159" s="4">
        <v>2965</v>
      </c>
      <c r="O159" s="7">
        <v>3000</v>
      </c>
      <c r="P159" s="7">
        <v>3900</v>
      </c>
      <c r="Q159" s="7">
        <v>4566</v>
      </c>
      <c r="R159" s="7">
        <v>3959</v>
      </c>
      <c r="S159" s="7">
        <v>3575</v>
      </c>
      <c r="T159" s="7">
        <v>3900</v>
      </c>
      <c r="U159" s="7" t="s">
        <v>137</v>
      </c>
      <c r="V159" s="7" t="s">
        <v>137</v>
      </c>
      <c r="W159" s="7" t="s">
        <v>137</v>
      </c>
      <c r="X159" s="7" t="s">
        <v>137</v>
      </c>
      <c r="Y159" s="7" t="s">
        <v>137</v>
      </c>
      <c r="Z159" s="7" t="s">
        <v>137</v>
      </c>
      <c r="AA159" s="25">
        <v>0</v>
      </c>
      <c r="AB159">
        <v>0</v>
      </c>
      <c r="AC159" s="4">
        <v>2460</v>
      </c>
      <c r="AD159" s="4">
        <v>2625</v>
      </c>
      <c r="AE159" s="4">
        <v>2700</v>
      </c>
      <c r="AF159" s="4">
        <v>2545</v>
      </c>
      <c r="AG159" s="4">
        <v>3395</v>
      </c>
      <c r="AH159" s="4">
        <v>2965</v>
      </c>
      <c r="AI159" s="7">
        <v>3000</v>
      </c>
      <c r="AJ159" s="7">
        <v>3900</v>
      </c>
      <c r="AK159" s="7">
        <v>4566</v>
      </c>
      <c r="AL159" s="7">
        <v>3959</v>
      </c>
      <c r="AM159" s="7">
        <v>3575</v>
      </c>
      <c r="AN159" s="7">
        <v>3250</v>
      </c>
      <c r="AO159" s="7" t="s">
        <v>137</v>
      </c>
      <c r="AP159" s="7" t="s">
        <v>137</v>
      </c>
      <c r="AQ159" s="7" t="s">
        <v>137</v>
      </c>
      <c r="AR159" s="7" t="s">
        <v>137</v>
      </c>
      <c r="AS159" s="7" t="s">
        <v>137</v>
      </c>
      <c r="AT159" s="7" t="s">
        <v>137</v>
      </c>
      <c r="AU159">
        <v>0</v>
      </c>
    </row>
    <row r="160" spans="1:47">
      <c r="A160" s="2" t="str">
        <f t="shared" si="45"/>
        <v>General Fund</v>
      </c>
      <c r="B160" s="2">
        <f t="shared" si="46"/>
        <v>22</v>
      </c>
      <c r="C160" s="2" t="str">
        <f t="shared" si="47"/>
        <v>Civil Defense - ESDA</v>
      </c>
      <c r="D160" s="2" t="str">
        <f t="shared" si="40"/>
        <v>Civil Defense - ESDA</v>
      </c>
      <c r="E160" s="2" t="s">
        <v>83</v>
      </c>
      <c r="F160"/>
      <c r="H160" s="2" t="str">
        <f t="shared" si="48"/>
        <v>ESDA Adminstrator</v>
      </c>
      <c r="I160" s="6">
        <v>649</v>
      </c>
      <c r="J160" s="4">
        <v>750</v>
      </c>
      <c r="K160" s="4">
        <v>750</v>
      </c>
      <c r="L160" s="4">
        <v>825</v>
      </c>
      <c r="M160" s="4">
        <v>883</v>
      </c>
      <c r="N160" s="4">
        <v>146</v>
      </c>
      <c r="O160" s="7">
        <v>0</v>
      </c>
      <c r="P160" s="7" t="s">
        <v>137</v>
      </c>
      <c r="Q160" s="7" t="s">
        <v>137</v>
      </c>
      <c r="R160" s="7" t="s">
        <v>137</v>
      </c>
      <c r="S160" s="7" t="s">
        <v>137</v>
      </c>
      <c r="T160" s="7" t="s">
        <v>137</v>
      </c>
      <c r="U160" s="7" t="s">
        <v>137</v>
      </c>
      <c r="V160" s="7" t="s">
        <v>137</v>
      </c>
      <c r="W160" s="7" t="s">
        <v>137</v>
      </c>
      <c r="X160" s="7" t="s">
        <v>137</v>
      </c>
      <c r="Y160" s="7" t="s">
        <v>137</v>
      </c>
      <c r="Z160" s="7" t="s">
        <v>137</v>
      </c>
      <c r="AA160" s="25">
        <v>0</v>
      </c>
      <c r="AB160">
        <v>0</v>
      </c>
      <c r="AC160" s="6">
        <v>649</v>
      </c>
      <c r="AD160" s="4">
        <v>682</v>
      </c>
      <c r="AE160" s="4">
        <v>750</v>
      </c>
      <c r="AF160" s="4">
        <v>825</v>
      </c>
      <c r="AG160" s="4">
        <v>883</v>
      </c>
      <c r="AH160" s="4">
        <v>146</v>
      </c>
      <c r="AI160" s="7">
        <v>1550</v>
      </c>
      <c r="AJ160" s="7" t="s">
        <v>137</v>
      </c>
      <c r="AK160" s="7" t="s">
        <v>137</v>
      </c>
      <c r="AL160" s="7" t="s">
        <v>137</v>
      </c>
      <c r="AM160" s="7" t="s">
        <v>137</v>
      </c>
      <c r="AN160" s="7" t="s">
        <v>137</v>
      </c>
      <c r="AO160" s="7" t="s">
        <v>137</v>
      </c>
      <c r="AP160" s="7" t="s">
        <v>137</v>
      </c>
      <c r="AQ160" s="7" t="s">
        <v>137</v>
      </c>
      <c r="AR160" s="7" t="s">
        <v>137</v>
      </c>
      <c r="AS160" s="7" t="s">
        <v>137</v>
      </c>
      <c r="AT160" s="7" t="s">
        <v>137</v>
      </c>
      <c r="AU160">
        <v>0</v>
      </c>
    </row>
    <row r="161" spans="1:48">
      <c r="A161" s="2" t="str">
        <f t="shared" si="45"/>
        <v>General Fund</v>
      </c>
      <c r="B161" s="2">
        <f t="shared" si="46"/>
        <v>22</v>
      </c>
      <c r="C161" s="2" t="str">
        <f t="shared" si="47"/>
        <v>Civil Defense - ESDA</v>
      </c>
      <c r="D161" s="2" t="str">
        <f t="shared" si="40"/>
        <v>Civil Defense - ESDA</v>
      </c>
      <c r="E161" s="2" t="s">
        <v>191</v>
      </c>
      <c r="F161"/>
      <c r="H161" s="2" t="str">
        <f t="shared" si="48"/>
        <v>ESDA Adminstrator</v>
      </c>
      <c r="I161" s="6" t="s">
        <v>137</v>
      </c>
      <c r="J161" s="4" t="s">
        <v>137</v>
      </c>
      <c r="K161" s="4" t="s">
        <v>137</v>
      </c>
      <c r="L161" s="4" t="s">
        <v>137</v>
      </c>
      <c r="M161" s="4">
        <v>3400</v>
      </c>
      <c r="N161" s="4" t="s">
        <v>137</v>
      </c>
      <c r="O161" s="7" t="s">
        <v>137</v>
      </c>
      <c r="P161" s="7" t="s">
        <v>137</v>
      </c>
      <c r="Q161" s="7" t="s">
        <v>137</v>
      </c>
      <c r="R161" s="7" t="s">
        <v>137</v>
      </c>
      <c r="S161" s="7" t="s">
        <v>137</v>
      </c>
      <c r="T161" s="7" t="s">
        <v>137</v>
      </c>
      <c r="U161" s="7" t="s">
        <v>137</v>
      </c>
      <c r="V161" s="7" t="s">
        <v>137</v>
      </c>
      <c r="W161" s="7" t="s">
        <v>137</v>
      </c>
      <c r="X161" s="7" t="s">
        <v>137</v>
      </c>
      <c r="Y161" s="7" t="s">
        <v>137</v>
      </c>
      <c r="Z161" s="7" t="s">
        <v>137</v>
      </c>
      <c r="AA161" s="25">
        <v>0</v>
      </c>
      <c r="AB161">
        <v>0</v>
      </c>
      <c r="AC161" s="6" t="s">
        <v>137</v>
      </c>
      <c r="AD161" s="4" t="s">
        <v>137</v>
      </c>
      <c r="AE161" s="4" t="s">
        <v>137</v>
      </c>
      <c r="AF161" s="4" t="s">
        <v>137</v>
      </c>
      <c r="AG161" s="4">
        <v>718</v>
      </c>
      <c r="AH161" s="4" t="s">
        <v>137</v>
      </c>
      <c r="AI161" s="7" t="s">
        <v>137</v>
      </c>
      <c r="AJ161" s="7" t="s">
        <v>137</v>
      </c>
      <c r="AK161" s="7" t="s">
        <v>137</v>
      </c>
      <c r="AL161" s="7" t="s">
        <v>137</v>
      </c>
      <c r="AM161" s="7" t="s">
        <v>137</v>
      </c>
      <c r="AN161" s="7" t="s">
        <v>137</v>
      </c>
      <c r="AO161" s="7" t="s">
        <v>137</v>
      </c>
      <c r="AP161" s="7" t="s">
        <v>137</v>
      </c>
      <c r="AQ161" s="7" t="s">
        <v>137</v>
      </c>
      <c r="AR161" s="7" t="s">
        <v>137</v>
      </c>
      <c r="AS161" s="7" t="s">
        <v>137</v>
      </c>
      <c r="AT161" s="7" t="s">
        <v>137</v>
      </c>
      <c r="AU161">
        <v>0</v>
      </c>
    </row>
    <row r="162" spans="1:48">
      <c r="A162" s="2" t="str">
        <f t="shared" si="45"/>
        <v>General Fund</v>
      </c>
      <c r="B162" s="2">
        <f t="shared" si="46"/>
        <v>22</v>
      </c>
      <c r="C162" s="2" t="str">
        <f t="shared" si="47"/>
        <v>Civil Defense - ESDA</v>
      </c>
      <c r="D162" s="2" t="str">
        <f t="shared" si="40"/>
        <v>Civil Defense - ESDA</v>
      </c>
      <c r="E162" s="2" t="s">
        <v>76</v>
      </c>
      <c r="H162" s="2" t="str">
        <f t="shared" si="48"/>
        <v>ESDA Adminstrator</v>
      </c>
      <c r="I162" s="9" t="s">
        <v>137</v>
      </c>
      <c r="J162" s="9" t="s">
        <v>137</v>
      </c>
      <c r="K162" s="9" t="s">
        <v>137</v>
      </c>
      <c r="L162" s="9" t="s">
        <v>137</v>
      </c>
      <c r="M162" s="9" t="s">
        <v>137</v>
      </c>
      <c r="N162" s="9" t="s">
        <v>137</v>
      </c>
      <c r="O162" s="7" t="s">
        <v>137</v>
      </c>
      <c r="P162" s="10" t="s">
        <v>137</v>
      </c>
      <c r="Q162" s="10" t="s">
        <v>137</v>
      </c>
      <c r="R162" s="10" t="s">
        <v>137</v>
      </c>
      <c r="S162" s="10" t="s">
        <v>137</v>
      </c>
      <c r="T162" s="10" t="s">
        <v>137</v>
      </c>
      <c r="U162" s="10" t="s">
        <v>137</v>
      </c>
      <c r="V162" s="10" t="s">
        <v>137</v>
      </c>
      <c r="W162" s="10" t="s">
        <v>137</v>
      </c>
      <c r="X162" s="10">
        <v>1000</v>
      </c>
      <c r="Y162" s="10">
        <v>555</v>
      </c>
      <c r="Z162" s="7" t="s">
        <v>137</v>
      </c>
      <c r="AA162" s="25">
        <v>0</v>
      </c>
      <c r="AB162">
        <v>0</v>
      </c>
      <c r="AC162" s="9" t="s">
        <v>137</v>
      </c>
      <c r="AD162" s="9" t="s">
        <v>137</v>
      </c>
      <c r="AE162" s="9" t="s">
        <v>137</v>
      </c>
      <c r="AF162" s="9" t="s">
        <v>137</v>
      </c>
      <c r="AG162" s="9" t="s">
        <v>137</v>
      </c>
      <c r="AH162" s="9" t="s">
        <v>137</v>
      </c>
      <c r="AI162" s="7" t="s">
        <v>137</v>
      </c>
      <c r="AJ162" s="10" t="s">
        <v>137</v>
      </c>
      <c r="AK162" s="10" t="s">
        <v>137</v>
      </c>
      <c r="AL162" s="10" t="s">
        <v>137</v>
      </c>
      <c r="AM162" s="10" t="s">
        <v>137</v>
      </c>
      <c r="AN162" s="10" t="s">
        <v>137</v>
      </c>
      <c r="AO162" s="10" t="s">
        <v>137</v>
      </c>
      <c r="AP162" s="10" t="s">
        <v>137</v>
      </c>
      <c r="AQ162" s="10" t="s">
        <v>137</v>
      </c>
      <c r="AR162" s="10">
        <v>966</v>
      </c>
      <c r="AS162" s="10">
        <v>387</v>
      </c>
      <c r="AT162" s="10" t="s">
        <v>137</v>
      </c>
      <c r="AU162">
        <v>0</v>
      </c>
    </row>
    <row r="163" spans="1:48">
      <c r="A163" s="2" t="s">
        <v>44</v>
      </c>
      <c r="B163" s="2">
        <f>B150+1</f>
        <v>23</v>
      </c>
      <c r="C163" s="2" t="s">
        <v>112</v>
      </c>
      <c r="D163" s="2" t="str">
        <f t="shared" si="40"/>
        <v>Animal Control</v>
      </c>
      <c r="E163" s="2" t="s">
        <v>114</v>
      </c>
      <c r="G163" s="3"/>
      <c r="H163" s="2" t="s">
        <v>422</v>
      </c>
      <c r="I163" s="4">
        <v>38654</v>
      </c>
      <c r="J163" s="4">
        <v>40503</v>
      </c>
      <c r="K163" s="4">
        <f>39324+3408</f>
        <v>42732</v>
      </c>
      <c r="L163" s="4">
        <v>43945</v>
      </c>
      <c r="M163" s="4">
        <v>47765</v>
      </c>
      <c r="N163" s="4">
        <v>54178</v>
      </c>
      <c r="O163" s="7">
        <v>59855</v>
      </c>
      <c r="P163" s="7">
        <v>55531</v>
      </c>
      <c r="Q163" s="7">
        <v>59550</v>
      </c>
      <c r="R163" s="7">
        <v>44375</v>
      </c>
      <c r="S163" s="7">
        <v>31878</v>
      </c>
      <c r="T163" s="7">
        <v>27927</v>
      </c>
      <c r="U163" s="7">
        <v>29000</v>
      </c>
      <c r="V163" s="7">
        <v>28420</v>
      </c>
      <c r="W163" s="7">
        <v>25010</v>
      </c>
      <c r="X163" s="7">
        <v>15000</v>
      </c>
      <c r="Y163" s="7">
        <v>15000</v>
      </c>
      <c r="Z163" s="7">
        <v>15000</v>
      </c>
      <c r="AA163" s="25">
        <v>5000</v>
      </c>
      <c r="AB163">
        <v>5000</v>
      </c>
      <c r="AC163" s="4">
        <v>36535</v>
      </c>
      <c r="AD163" s="4">
        <v>38097</v>
      </c>
      <c r="AE163" s="4">
        <f>39324+1340</f>
        <v>40664</v>
      </c>
      <c r="AF163" s="4">
        <v>41756</v>
      </c>
      <c r="AG163" s="4">
        <v>44257</v>
      </c>
      <c r="AH163" s="4">
        <v>47670</v>
      </c>
      <c r="AI163" s="7">
        <v>52614</v>
      </c>
      <c r="AJ163" s="7">
        <v>55125</v>
      </c>
      <c r="AK163" s="7">
        <v>57922</v>
      </c>
      <c r="AL163" s="7">
        <v>44355</v>
      </c>
      <c r="AM163" s="7">
        <v>29404</v>
      </c>
      <c r="AN163" s="7">
        <v>19770</v>
      </c>
      <c r="AO163" s="7">
        <v>28826</v>
      </c>
      <c r="AP163" s="7">
        <v>28087</v>
      </c>
      <c r="AQ163" s="7">
        <v>25010</v>
      </c>
      <c r="AR163" s="7">
        <v>14954</v>
      </c>
      <c r="AS163" s="7">
        <v>14998</v>
      </c>
      <c r="AT163" s="7">
        <v>289</v>
      </c>
      <c r="AU163">
        <v>0</v>
      </c>
      <c r="AV163" s="21"/>
    </row>
    <row r="164" spans="1:48">
      <c r="A164" s="2" t="str">
        <f t="shared" ref="A164:C165" si="49">A163</f>
        <v>General Fund</v>
      </c>
      <c r="B164" s="2">
        <f t="shared" si="49"/>
        <v>23</v>
      </c>
      <c r="C164" s="2" t="str">
        <f t="shared" si="49"/>
        <v>Animal Control</v>
      </c>
      <c r="D164" s="2" t="str">
        <f t="shared" si="40"/>
        <v>Animal Control</v>
      </c>
      <c r="E164" s="2" t="s">
        <v>79</v>
      </c>
      <c r="G164" s="3"/>
      <c r="H164" s="2" t="str">
        <f>H163</f>
        <v>Animal Control Adminstrator</v>
      </c>
      <c r="I164" s="6" t="s">
        <v>137</v>
      </c>
      <c r="J164" s="6">
        <v>10000</v>
      </c>
      <c r="K164" s="6">
        <v>10000</v>
      </c>
      <c r="L164" s="6">
        <v>10000</v>
      </c>
      <c r="M164" s="6">
        <v>10000</v>
      </c>
      <c r="N164" s="6">
        <v>17000</v>
      </c>
      <c r="O164" s="7">
        <v>20000</v>
      </c>
      <c r="P164" s="7">
        <v>20000</v>
      </c>
      <c r="Q164" s="7" t="s">
        <v>137</v>
      </c>
      <c r="R164" s="7" t="s">
        <v>137</v>
      </c>
      <c r="S164" s="7" t="s">
        <v>137</v>
      </c>
      <c r="T164" s="7" t="s">
        <v>137</v>
      </c>
      <c r="U164" s="7" t="s">
        <v>137</v>
      </c>
      <c r="V164" s="7" t="s">
        <v>137</v>
      </c>
      <c r="W164" s="7" t="s">
        <v>137</v>
      </c>
      <c r="X164" s="7" t="s">
        <v>137</v>
      </c>
      <c r="Y164" s="7" t="s">
        <v>137</v>
      </c>
      <c r="Z164" s="7" t="s">
        <v>137</v>
      </c>
      <c r="AA164" s="25">
        <v>0</v>
      </c>
      <c r="AB164">
        <v>0</v>
      </c>
      <c r="AC164" s="6" t="s">
        <v>137</v>
      </c>
      <c r="AD164" s="6">
        <v>0</v>
      </c>
      <c r="AE164" s="6">
        <v>12500</v>
      </c>
      <c r="AF164" s="6">
        <v>7963</v>
      </c>
      <c r="AG164" s="6">
        <v>2531</v>
      </c>
      <c r="AH164" s="6">
        <v>5492</v>
      </c>
      <c r="AI164" s="7">
        <v>250</v>
      </c>
      <c r="AJ164" s="7">
        <v>18561</v>
      </c>
      <c r="AK164" s="7" t="s">
        <v>137</v>
      </c>
      <c r="AL164" s="7" t="s">
        <v>137</v>
      </c>
      <c r="AM164" s="7" t="s">
        <v>137</v>
      </c>
      <c r="AN164" s="7" t="s">
        <v>137</v>
      </c>
      <c r="AO164" s="7" t="s">
        <v>137</v>
      </c>
      <c r="AP164" s="7" t="s">
        <v>137</v>
      </c>
      <c r="AQ164" s="7" t="s">
        <v>137</v>
      </c>
      <c r="AR164" s="7" t="s">
        <v>137</v>
      </c>
      <c r="AS164" s="7" t="s">
        <v>137</v>
      </c>
      <c r="AT164" s="7" t="s">
        <v>137</v>
      </c>
      <c r="AU164">
        <v>0</v>
      </c>
      <c r="AV164" s="21"/>
    </row>
    <row r="165" spans="1:48">
      <c r="A165" s="2" t="str">
        <f t="shared" si="49"/>
        <v>General Fund</v>
      </c>
      <c r="B165" s="2">
        <f t="shared" si="49"/>
        <v>23</v>
      </c>
      <c r="C165" s="2" t="str">
        <f t="shared" si="49"/>
        <v>Animal Control</v>
      </c>
      <c r="D165" s="2" t="str">
        <f t="shared" si="40"/>
        <v>Animal Control</v>
      </c>
      <c r="E165" s="2" t="s">
        <v>59</v>
      </c>
      <c r="G165" s="3"/>
      <c r="H165" s="2" t="str">
        <f>H164</f>
        <v>Animal Control Adminstrator</v>
      </c>
      <c r="I165" s="7" t="s">
        <v>137</v>
      </c>
      <c r="J165" s="7" t="s">
        <v>137</v>
      </c>
      <c r="K165" s="7" t="s">
        <v>137</v>
      </c>
      <c r="L165" s="7" t="s">
        <v>137</v>
      </c>
      <c r="M165" s="7" t="s">
        <v>137</v>
      </c>
      <c r="N165" s="7" t="s">
        <v>137</v>
      </c>
      <c r="O165" s="7" t="s">
        <v>137</v>
      </c>
      <c r="P165" s="10">
        <v>4324</v>
      </c>
      <c r="Q165" s="10" t="s">
        <v>137</v>
      </c>
      <c r="R165" s="10" t="s">
        <v>137</v>
      </c>
      <c r="S165" s="10">
        <v>121</v>
      </c>
      <c r="T165" s="10">
        <v>6073</v>
      </c>
      <c r="U165" s="10" t="s">
        <v>137</v>
      </c>
      <c r="V165" s="10" t="s">
        <v>137</v>
      </c>
      <c r="W165" s="10" t="s">
        <v>137</v>
      </c>
      <c r="X165" s="10" t="s">
        <v>137</v>
      </c>
      <c r="Y165" s="10" t="s">
        <v>137</v>
      </c>
      <c r="Z165" s="7" t="s">
        <v>137</v>
      </c>
      <c r="AA165" s="25">
        <v>0</v>
      </c>
      <c r="AB165">
        <v>0</v>
      </c>
      <c r="AC165" s="7" t="s">
        <v>137</v>
      </c>
      <c r="AD165" s="7" t="s">
        <v>137</v>
      </c>
      <c r="AE165" s="7" t="s">
        <v>137</v>
      </c>
      <c r="AF165" s="7" t="s">
        <v>137</v>
      </c>
      <c r="AG165" s="7" t="s">
        <v>137</v>
      </c>
      <c r="AH165" s="7" t="s">
        <v>137</v>
      </c>
      <c r="AI165" s="7" t="s">
        <v>137</v>
      </c>
      <c r="AJ165" s="10">
        <v>2735</v>
      </c>
      <c r="AK165" s="10" t="s">
        <v>137</v>
      </c>
      <c r="AL165" s="10" t="s">
        <v>137</v>
      </c>
      <c r="AM165" s="10">
        <v>122</v>
      </c>
      <c r="AN165" s="10">
        <v>6073</v>
      </c>
      <c r="AO165" s="10" t="s">
        <v>137</v>
      </c>
      <c r="AP165" s="10" t="s">
        <v>137</v>
      </c>
      <c r="AQ165" s="10" t="s">
        <v>137</v>
      </c>
      <c r="AR165" s="10" t="s">
        <v>137</v>
      </c>
      <c r="AS165" s="10" t="s">
        <v>137</v>
      </c>
      <c r="AT165" s="10" t="s">
        <v>137</v>
      </c>
      <c r="AU165">
        <v>0</v>
      </c>
      <c r="AV165" s="21"/>
    </row>
    <row r="166" spans="1:48">
      <c r="A166" s="2" t="s">
        <v>44</v>
      </c>
      <c r="B166" s="2">
        <f>B163+1</f>
        <v>24</v>
      </c>
      <c r="C166" s="2" t="s">
        <v>411</v>
      </c>
      <c r="D166" s="2" t="str">
        <f t="shared" ref="D166:D217" si="50">C166</f>
        <v>DUI Task Force Grant</v>
      </c>
      <c r="E166" s="2" t="s">
        <v>114</v>
      </c>
      <c r="G166" s="3"/>
      <c r="H166" s="2" t="s">
        <v>99</v>
      </c>
      <c r="I166" s="4" t="s">
        <v>137</v>
      </c>
      <c r="J166" s="4" t="s">
        <v>137</v>
      </c>
      <c r="K166" s="4">
        <v>0</v>
      </c>
      <c r="L166" s="4" t="s">
        <v>137</v>
      </c>
      <c r="M166" s="4" t="s">
        <v>137</v>
      </c>
      <c r="N166" s="4" t="s">
        <v>137</v>
      </c>
      <c r="O166" s="4" t="s">
        <v>137</v>
      </c>
      <c r="P166" s="4" t="s">
        <v>137</v>
      </c>
      <c r="Q166" s="4" t="s">
        <v>137</v>
      </c>
      <c r="R166" s="4" t="s">
        <v>137</v>
      </c>
      <c r="S166" s="4" t="s">
        <v>137</v>
      </c>
      <c r="T166" s="4" t="s">
        <v>137</v>
      </c>
      <c r="U166" s="4" t="s">
        <v>137</v>
      </c>
      <c r="V166" s="4" t="s">
        <v>137</v>
      </c>
      <c r="W166" s="4" t="s">
        <v>137</v>
      </c>
      <c r="X166" s="4" t="s">
        <v>137</v>
      </c>
      <c r="Y166" s="4" t="s">
        <v>137</v>
      </c>
      <c r="Z166" s="7" t="s">
        <v>137</v>
      </c>
      <c r="AA166" s="25">
        <v>0</v>
      </c>
      <c r="AB166">
        <v>0</v>
      </c>
      <c r="AC166" s="4" t="s">
        <v>137</v>
      </c>
      <c r="AD166" s="4" t="s">
        <v>137</v>
      </c>
      <c r="AE166" s="4">
        <v>2772</v>
      </c>
      <c r="AF166" s="4" t="s">
        <v>137</v>
      </c>
      <c r="AG166" s="4" t="s">
        <v>137</v>
      </c>
      <c r="AH166" s="4" t="s">
        <v>137</v>
      </c>
      <c r="AI166" s="4" t="s">
        <v>137</v>
      </c>
      <c r="AJ166" s="4" t="s">
        <v>137</v>
      </c>
      <c r="AK166" s="4" t="s">
        <v>137</v>
      </c>
      <c r="AL166" s="4" t="s">
        <v>137</v>
      </c>
      <c r="AM166" s="4" t="s">
        <v>137</v>
      </c>
      <c r="AN166" s="4" t="s">
        <v>137</v>
      </c>
      <c r="AO166" s="4" t="s">
        <v>137</v>
      </c>
      <c r="AP166" s="4" t="s">
        <v>137</v>
      </c>
      <c r="AQ166" s="4" t="s">
        <v>137</v>
      </c>
      <c r="AR166" s="4" t="s">
        <v>137</v>
      </c>
      <c r="AS166" s="4" t="s">
        <v>137</v>
      </c>
      <c r="AT166" s="4" t="s">
        <v>137</v>
      </c>
      <c r="AU166">
        <v>0</v>
      </c>
      <c r="AV166" s="21"/>
    </row>
    <row r="167" spans="1:48">
      <c r="A167" s="2" t="str">
        <f>A166</f>
        <v>General Fund</v>
      </c>
      <c r="B167" s="2">
        <f>B166</f>
        <v>24</v>
      </c>
      <c r="C167" s="2" t="str">
        <f>C166</f>
        <v>DUI Task Force Grant</v>
      </c>
      <c r="D167" s="2" t="str">
        <f t="shared" si="50"/>
        <v>DUI Task Force Grant</v>
      </c>
      <c r="E167" s="2" t="s">
        <v>59</v>
      </c>
      <c r="G167" s="3"/>
      <c r="H167" s="2" t="str">
        <f>H166</f>
        <v>Sheriff</v>
      </c>
      <c r="I167" s="6" t="s">
        <v>137</v>
      </c>
      <c r="J167" s="6" t="s">
        <v>137</v>
      </c>
      <c r="K167" s="6">
        <v>0</v>
      </c>
      <c r="L167" s="4" t="s">
        <v>137</v>
      </c>
      <c r="M167" s="4" t="s">
        <v>137</v>
      </c>
      <c r="N167" s="4" t="s">
        <v>137</v>
      </c>
      <c r="O167" s="4" t="s">
        <v>137</v>
      </c>
      <c r="P167" s="4" t="s">
        <v>137</v>
      </c>
      <c r="Q167" s="4" t="s">
        <v>137</v>
      </c>
      <c r="R167" s="4" t="s">
        <v>137</v>
      </c>
      <c r="S167" s="4" t="s">
        <v>137</v>
      </c>
      <c r="T167" s="4" t="s">
        <v>137</v>
      </c>
      <c r="U167" s="4" t="s">
        <v>137</v>
      </c>
      <c r="V167" s="4" t="s">
        <v>137</v>
      </c>
      <c r="W167" s="4" t="s">
        <v>137</v>
      </c>
      <c r="X167" s="4" t="s">
        <v>137</v>
      </c>
      <c r="Y167" s="4" t="s">
        <v>137</v>
      </c>
      <c r="Z167" s="7" t="s">
        <v>137</v>
      </c>
      <c r="AA167" s="25">
        <v>0</v>
      </c>
      <c r="AB167">
        <v>0</v>
      </c>
      <c r="AC167" s="6" t="s">
        <v>137</v>
      </c>
      <c r="AD167" s="6" t="s">
        <v>137</v>
      </c>
      <c r="AE167" s="6">
        <v>0</v>
      </c>
      <c r="AF167" s="6" t="s">
        <v>137</v>
      </c>
      <c r="AG167" s="6" t="s">
        <v>137</v>
      </c>
      <c r="AH167" s="6" t="s">
        <v>137</v>
      </c>
      <c r="AI167" s="6" t="s">
        <v>137</v>
      </c>
      <c r="AJ167" s="6" t="s">
        <v>137</v>
      </c>
      <c r="AK167" s="6" t="s">
        <v>137</v>
      </c>
      <c r="AL167" s="6" t="s">
        <v>137</v>
      </c>
      <c r="AM167" s="6" t="s">
        <v>137</v>
      </c>
      <c r="AN167" s="6" t="s">
        <v>137</v>
      </c>
      <c r="AO167" s="6" t="s">
        <v>137</v>
      </c>
      <c r="AP167" s="6" t="s">
        <v>137</v>
      </c>
      <c r="AQ167" s="6" t="s">
        <v>137</v>
      </c>
      <c r="AR167" s="6" t="s">
        <v>137</v>
      </c>
      <c r="AS167" s="6" t="s">
        <v>137</v>
      </c>
      <c r="AT167" s="6" t="s">
        <v>137</v>
      </c>
      <c r="AU167">
        <v>0</v>
      </c>
      <c r="AV167" s="21"/>
    </row>
    <row r="168" spans="1:48">
      <c r="A168" s="2" t="s">
        <v>44</v>
      </c>
      <c r="B168" s="2">
        <f>B166+1</f>
        <v>25</v>
      </c>
      <c r="C168" s="2" t="s">
        <v>412</v>
      </c>
      <c r="D168" s="2" t="str">
        <f t="shared" si="50"/>
        <v>Merit Commission</v>
      </c>
      <c r="E168" s="2" t="s">
        <v>59</v>
      </c>
      <c r="G168" s="3"/>
      <c r="H168" s="2" t="s">
        <v>99</v>
      </c>
      <c r="I168" s="4" t="s">
        <v>137</v>
      </c>
      <c r="J168" s="4" t="s">
        <v>137</v>
      </c>
      <c r="K168" s="4">
        <v>0</v>
      </c>
      <c r="L168" s="4" t="s">
        <v>137</v>
      </c>
      <c r="M168" s="4" t="s">
        <v>137</v>
      </c>
      <c r="N168" s="4" t="s">
        <v>137</v>
      </c>
      <c r="O168" s="4" t="s">
        <v>137</v>
      </c>
      <c r="P168" s="4" t="s">
        <v>137</v>
      </c>
      <c r="Q168" s="4" t="s">
        <v>137</v>
      </c>
      <c r="R168" s="4" t="s">
        <v>137</v>
      </c>
      <c r="S168" s="4" t="s">
        <v>137</v>
      </c>
      <c r="T168" s="4" t="s">
        <v>137</v>
      </c>
      <c r="U168" s="4" t="s">
        <v>137</v>
      </c>
      <c r="V168" s="4" t="s">
        <v>137</v>
      </c>
      <c r="W168" s="4" t="s">
        <v>137</v>
      </c>
      <c r="X168" s="4" t="s">
        <v>137</v>
      </c>
      <c r="Y168" s="4" t="s">
        <v>137</v>
      </c>
      <c r="Z168" s="7" t="s">
        <v>137</v>
      </c>
      <c r="AA168" s="25">
        <v>0</v>
      </c>
      <c r="AB168">
        <v>0</v>
      </c>
      <c r="AC168" s="4" t="s">
        <v>137</v>
      </c>
      <c r="AD168" s="4" t="s">
        <v>137</v>
      </c>
      <c r="AE168" s="4">
        <v>1375</v>
      </c>
      <c r="AF168" s="4" t="s">
        <v>137</v>
      </c>
      <c r="AG168" s="4" t="s">
        <v>137</v>
      </c>
      <c r="AH168" s="4" t="s">
        <v>137</v>
      </c>
      <c r="AI168" s="4" t="s">
        <v>137</v>
      </c>
      <c r="AJ168" s="4" t="s">
        <v>137</v>
      </c>
      <c r="AK168" s="4" t="s">
        <v>137</v>
      </c>
      <c r="AL168" s="4" t="s">
        <v>137</v>
      </c>
      <c r="AM168" s="4" t="s">
        <v>137</v>
      </c>
      <c r="AN168" s="4" t="s">
        <v>137</v>
      </c>
      <c r="AO168" s="4" t="s">
        <v>137</v>
      </c>
      <c r="AP168" s="4" t="s">
        <v>137</v>
      </c>
      <c r="AQ168" s="4" t="s">
        <v>137</v>
      </c>
      <c r="AR168" s="4" t="s">
        <v>137</v>
      </c>
      <c r="AS168" s="4" t="s">
        <v>137</v>
      </c>
      <c r="AT168" s="4" t="s">
        <v>137</v>
      </c>
      <c r="AU168">
        <v>0</v>
      </c>
    </row>
    <row r="169" spans="1:48">
      <c r="A169" s="2" t="s">
        <v>44</v>
      </c>
      <c r="B169" s="2">
        <f>B167+1</f>
        <v>25</v>
      </c>
      <c r="C169" s="2" t="s">
        <v>412</v>
      </c>
      <c r="D169" s="2" t="str">
        <f>C169</f>
        <v>Merit Commission</v>
      </c>
      <c r="E169" s="2" t="s">
        <v>449</v>
      </c>
      <c r="G169" s="3"/>
      <c r="H169" s="2" t="s">
        <v>99</v>
      </c>
      <c r="I169" s="4" t="s">
        <v>137</v>
      </c>
      <c r="J169" s="4" t="s">
        <v>137</v>
      </c>
      <c r="K169" s="4" t="s">
        <v>137</v>
      </c>
      <c r="L169" s="4" t="s">
        <v>137</v>
      </c>
      <c r="M169" s="4" t="s">
        <v>137</v>
      </c>
      <c r="N169" s="4" t="s">
        <v>137</v>
      </c>
      <c r="O169" s="4" t="s">
        <v>137</v>
      </c>
      <c r="P169" s="4" t="s">
        <v>137</v>
      </c>
      <c r="Q169" s="4" t="s">
        <v>137</v>
      </c>
      <c r="R169" s="4" t="s">
        <v>137</v>
      </c>
      <c r="S169" s="4" t="s">
        <v>137</v>
      </c>
      <c r="T169" s="4" t="s">
        <v>137</v>
      </c>
      <c r="U169" s="4" t="s">
        <v>137</v>
      </c>
      <c r="V169" s="4" t="s">
        <v>137</v>
      </c>
      <c r="W169" s="4" t="s">
        <v>137</v>
      </c>
      <c r="X169" s="4" t="s">
        <v>137</v>
      </c>
      <c r="Y169" s="4" t="s">
        <v>137</v>
      </c>
      <c r="Z169" s="4" t="s">
        <v>137</v>
      </c>
      <c r="AA169" s="25">
        <v>0</v>
      </c>
      <c r="AB169">
        <f>549062.7</f>
        <v>549062.69999999995</v>
      </c>
      <c r="AC169" s="4"/>
      <c r="AD169" s="4"/>
      <c r="AE169" s="4"/>
      <c r="AF169" s="4"/>
      <c r="AG169" s="4"/>
      <c r="AH169" s="4"/>
      <c r="AI169" s="4"/>
      <c r="AJ169" s="4"/>
      <c r="AK169" s="4"/>
      <c r="AL169" s="4"/>
      <c r="AM169" s="4"/>
      <c r="AN169" s="4"/>
      <c r="AO169" s="4"/>
      <c r="AP169" s="4"/>
      <c r="AQ169" s="4"/>
      <c r="AR169" s="4"/>
      <c r="AS169" s="4"/>
      <c r="AT169" s="4"/>
      <c r="AU169">
        <v>0</v>
      </c>
    </row>
    <row r="170" spans="1:48">
      <c r="A170" s="2" t="s">
        <v>44</v>
      </c>
      <c r="B170" s="2">
        <f>B168+1</f>
        <v>26</v>
      </c>
      <c r="C170" s="2" t="s">
        <v>169</v>
      </c>
      <c r="D170" s="2" t="str">
        <f t="shared" si="50"/>
        <v>Jail</v>
      </c>
      <c r="E170" s="2" t="s">
        <v>141</v>
      </c>
      <c r="F170"/>
      <c r="H170" s="2" t="s">
        <v>99</v>
      </c>
      <c r="I170" s="4">
        <v>824</v>
      </c>
      <c r="J170" s="4">
        <v>3000</v>
      </c>
      <c r="K170" s="4">
        <v>1193</v>
      </c>
      <c r="L170" s="4">
        <v>3000</v>
      </c>
      <c r="M170" s="6" t="s">
        <v>137</v>
      </c>
      <c r="N170" s="4" t="s">
        <v>137</v>
      </c>
      <c r="O170" s="9" t="s">
        <v>137</v>
      </c>
      <c r="P170" s="9">
        <v>6000</v>
      </c>
      <c r="Q170" s="9" t="s">
        <v>137</v>
      </c>
      <c r="R170" s="9" t="s">
        <v>137</v>
      </c>
      <c r="S170" s="9" t="s">
        <v>137</v>
      </c>
      <c r="T170" s="9" t="s">
        <v>137</v>
      </c>
      <c r="U170" s="9" t="s">
        <v>137</v>
      </c>
      <c r="V170" s="9" t="s">
        <v>137</v>
      </c>
      <c r="W170" s="9" t="s">
        <v>137</v>
      </c>
      <c r="X170" s="9" t="s">
        <v>137</v>
      </c>
      <c r="Y170" s="9" t="s">
        <v>137</v>
      </c>
      <c r="Z170" s="7" t="s">
        <v>137</v>
      </c>
      <c r="AA170" s="25">
        <v>0</v>
      </c>
      <c r="AB170">
        <v>0</v>
      </c>
      <c r="AC170" s="4">
        <v>824</v>
      </c>
      <c r="AD170" s="4">
        <v>0</v>
      </c>
      <c r="AE170" s="4">
        <v>0</v>
      </c>
      <c r="AF170" s="4">
        <v>184</v>
      </c>
      <c r="AG170" s="4" t="s">
        <v>137</v>
      </c>
      <c r="AH170" s="4" t="s">
        <v>137</v>
      </c>
      <c r="AI170" s="9" t="s">
        <v>137</v>
      </c>
      <c r="AJ170" s="9">
        <v>0</v>
      </c>
      <c r="AK170" s="9" t="s">
        <v>137</v>
      </c>
      <c r="AL170" s="9" t="s">
        <v>137</v>
      </c>
      <c r="AM170" s="9" t="s">
        <v>137</v>
      </c>
      <c r="AN170" s="9" t="s">
        <v>137</v>
      </c>
      <c r="AO170" s="9" t="s">
        <v>137</v>
      </c>
      <c r="AP170" s="9" t="s">
        <v>137</v>
      </c>
      <c r="AQ170" s="9" t="s">
        <v>137</v>
      </c>
      <c r="AR170" s="9" t="s">
        <v>137</v>
      </c>
      <c r="AS170" s="9" t="s">
        <v>137</v>
      </c>
      <c r="AT170" s="9" t="s">
        <v>137</v>
      </c>
      <c r="AU170">
        <v>0</v>
      </c>
    </row>
    <row r="171" spans="1:48">
      <c r="A171" s="2" t="str">
        <f t="shared" ref="A171:C176" si="51">A170</f>
        <v>General Fund</v>
      </c>
      <c r="B171" s="2">
        <f t="shared" si="51"/>
        <v>26</v>
      </c>
      <c r="C171" s="2" t="str">
        <f t="shared" si="51"/>
        <v>Jail</v>
      </c>
      <c r="D171" s="2" t="str">
        <f t="shared" si="50"/>
        <v>Jail</v>
      </c>
      <c r="E171" s="2" t="s">
        <v>108</v>
      </c>
      <c r="F171"/>
      <c r="H171" s="2" t="str">
        <f t="shared" ref="H171:H176" si="52">H170</f>
        <v>Sheriff</v>
      </c>
      <c r="I171" s="4">
        <v>37847</v>
      </c>
      <c r="J171" s="4">
        <v>45803</v>
      </c>
      <c r="K171" s="4">
        <v>53407</v>
      </c>
      <c r="L171" s="4">
        <v>49081</v>
      </c>
      <c r="M171" s="6">
        <v>57012</v>
      </c>
      <c r="N171" s="4">
        <v>60066</v>
      </c>
      <c r="O171" s="12">
        <v>61607</v>
      </c>
      <c r="P171" s="12">
        <v>64857</v>
      </c>
      <c r="Q171" s="12">
        <v>73592</v>
      </c>
      <c r="R171" s="12">
        <v>75492</v>
      </c>
      <c r="S171" s="12">
        <v>65500</v>
      </c>
      <c r="T171" s="12" t="s">
        <v>137</v>
      </c>
      <c r="U171" s="12" t="s">
        <v>137</v>
      </c>
      <c r="V171" s="12" t="s">
        <v>137</v>
      </c>
      <c r="W171" s="12" t="s">
        <v>137</v>
      </c>
      <c r="X171" s="12" t="s">
        <v>137</v>
      </c>
      <c r="Y171" s="12" t="s">
        <v>137</v>
      </c>
      <c r="Z171" s="12" t="s">
        <v>137</v>
      </c>
      <c r="AA171" s="25">
        <v>0</v>
      </c>
      <c r="AB171">
        <v>55600</v>
      </c>
      <c r="AC171" s="4">
        <v>37847</v>
      </c>
      <c r="AD171" s="4">
        <v>45803</v>
      </c>
      <c r="AE171" s="4">
        <v>53408</v>
      </c>
      <c r="AF171" s="4">
        <v>46534</v>
      </c>
      <c r="AG171" s="4">
        <v>57234</v>
      </c>
      <c r="AH171" s="4">
        <v>60066</v>
      </c>
      <c r="AI171" s="12">
        <v>61607</v>
      </c>
      <c r="AJ171" s="12">
        <v>70688</v>
      </c>
      <c r="AK171" s="12">
        <v>73592</v>
      </c>
      <c r="AL171" s="12">
        <v>75492</v>
      </c>
      <c r="AM171" s="12">
        <v>65501</v>
      </c>
      <c r="AN171" s="12" t="s">
        <v>137</v>
      </c>
      <c r="AO171" s="12" t="s">
        <v>137</v>
      </c>
      <c r="AP171" s="12" t="s">
        <v>137</v>
      </c>
      <c r="AQ171" s="12" t="s">
        <v>137</v>
      </c>
      <c r="AR171" s="12" t="s">
        <v>137</v>
      </c>
      <c r="AS171" s="12" t="s">
        <v>137</v>
      </c>
      <c r="AT171" s="12" t="s">
        <v>137</v>
      </c>
      <c r="AU171">
        <v>0</v>
      </c>
    </row>
    <row r="172" spans="1:48">
      <c r="A172" s="2" t="str">
        <f t="shared" si="51"/>
        <v>General Fund</v>
      </c>
      <c r="B172" s="2">
        <f t="shared" si="51"/>
        <v>26</v>
      </c>
      <c r="C172" s="2" t="str">
        <f t="shared" si="51"/>
        <v>Jail</v>
      </c>
      <c r="D172" s="2" t="str">
        <f t="shared" si="50"/>
        <v>Jail</v>
      </c>
      <c r="E172" s="2" t="s">
        <v>69</v>
      </c>
      <c r="F172"/>
      <c r="H172" s="2" t="str">
        <f t="shared" si="52"/>
        <v>Sheriff</v>
      </c>
      <c r="I172" s="4">
        <v>18819</v>
      </c>
      <c r="J172" s="4">
        <v>25635</v>
      </c>
      <c r="K172" s="4">
        <v>20000</v>
      </c>
      <c r="L172" s="4">
        <v>20000</v>
      </c>
      <c r="M172" s="6">
        <v>21881</v>
      </c>
      <c r="N172" s="4">
        <v>26469</v>
      </c>
      <c r="O172" s="12">
        <v>16952</v>
      </c>
      <c r="P172" s="12">
        <v>28619</v>
      </c>
      <c r="Q172" s="12">
        <v>24462</v>
      </c>
      <c r="R172" s="12">
        <v>19161</v>
      </c>
      <c r="S172" s="12">
        <v>20920</v>
      </c>
      <c r="T172" s="12" t="s">
        <v>137</v>
      </c>
      <c r="U172" s="12" t="s">
        <v>137</v>
      </c>
      <c r="V172" s="12" t="s">
        <v>137</v>
      </c>
      <c r="W172" s="12" t="s">
        <v>137</v>
      </c>
      <c r="X172" s="12" t="s">
        <v>137</v>
      </c>
      <c r="Y172" s="12" t="s">
        <v>137</v>
      </c>
      <c r="Z172" s="12" t="s">
        <v>137</v>
      </c>
      <c r="AA172" s="25">
        <v>0</v>
      </c>
      <c r="AB172">
        <v>12000</v>
      </c>
      <c r="AC172" s="4">
        <v>18854</v>
      </c>
      <c r="AD172" s="4">
        <v>25635</v>
      </c>
      <c r="AE172" s="4">
        <v>19385</v>
      </c>
      <c r="AF172" s="4">
        <v>18686</v>
      </c>
      <c r="AG172" s="4">
        <v>21881</v>
      </c>
      <c r="AH172" s="4">
        <v>25601</v>
      </c>
      <c r="AI172" s="12">
        <v>16952</v>
      </c>
      <c r="AJ172" s="12">
        <v>28619</v>
      </c>
      <c r="AK172" s="12">
        <v>24462</v>
      </c>
      <c r="AL172" s="12">
        <v>19161</v>
      </c>
      <c r="AM172" s="12">
        <v>20921</v>
      </c>
      <c r="AN172" s="12" t="s">
        <v>137</v>
      </c>
      <c r="AO172" s="12" t="s">
        <v>137</v>
      </c>
      <c r="AP172" s="12" t="s">
        <v>137</v>
      </c>
      <c r="AQ172" s="12" t="s">
        <v>137</v>
      </c>
      <c r="AR172" s="12" t="s">
        <v>137</v>
      </c>
      <c r="AS172" s="12" t="s">
        <v>137</v>
      </c>
      <c r="AT172" s="12" t="s">
        <v>137</v>
      </c>
      <c r="AU172">
        <v>0</v>
      </c>
    </row>
    <row r="173" spans="1:48">
      <c r="A173" s="2" t="str">
        <f t="shared" si="51"/>
        <v>General Fund</v>
      </c>
      <c r="B173" s="2">
        <f t="shared" si="51"/>
        <v>26</v>
      </c>
      <c r="C173" s="2" t="str">
        <f t="shared" si="51"/>
        <v>Jail</v>
      </c>
      <c r="D173" s="2" t="str">
        <f t="shared" si="50"/>
        <v>Jail</v>
      </c>
      <c r="E173" s="2" t="s">
        <v>70</v>
      </c>
      <c r="F173"/>
      <c r="H173" s="2" t="str">
        <f t="shared" si="52"/>
        <v>Sheriff</v>
      </c>
      <c r="I173" s="4">
        <v>48585</v>
      </c>
      <c r="J173" s="4">
        <v>54628</v>
      </c>
      <c r="K173" s="4">
        <v>61727</v>
      </c>
      <c r="L173" s="4">
        <v>64919</v>
      </c>
      <c r="M173" s="6">
        <v>51338</v>
      </c>
      <c r="N173" s="4">
        <v>61883</v>
      </c>
      <c r="O173" s="12">
        <v>67609</v>
      </c>
      <c r="P173" s="12">
        <v>64850</v>
      </c>
      <c r="Q173" s="12">
        <v>62198</v>
      </c>
      <c r="R173" s="12">
        <v>64281</v>
      </c>
      <c r="S173" s="12">
        <v>62151</v>
      </c>
      <c r="T173" s="12" t="s">
        <v>137</v>
      </c>
      <c r="U173" s="12" t="s">
        <v>137</v>
      </c>
      <c r="V173" s="12" t="s">
        <v>137</v>
      </c>
      <c r="W173" s="12" t="s">
        <v>137</v>
      </c>
      <c r="X173" s="12" t="s">
        <v>137</v>
      </c>
      <c r="Y173" s="12" t="s">
        <v>137</v>
      </c>
      <c r="Z173" s="12" t="s">
        <v>137</v>
      </c>
      <c r="AA173" s="25">
        <v>0</v>
      </c>
      <c r="AB173">
        <v>71000</v>
      </c>
      <c r="AC173" s="4">
        <v>48585</v>
      </c>
      <c r="AD173" s="4">
        <v>54628</v>
      </c>
      <c r="AE173" s="4">
        <v>61727</v>
      </c>
      <c r="AF173" s="4">
        <v>64919</v>
      </c>
      <c r="AG173" s="4">
        <v>51338</v>
      </c>
      <c r="AH173" s="4">
        <v>61883</v>
      </c>
      <c r="AI173" s="12">
        <v>67609</v>
      </c>
      <c r="AJ173" s="12">
        <v>64850</v>
      </c>
      <c r="AK173" s="12">
        <v>60745</v>
      </c>
      <c r="AL173" s="12">
        <v>64281</v>
      </c>
      <c r="AM173" s="12">
        <v>62105</v>
      </c>
      <c r="AN173" s="12" t="s">
        <v>137</v>
      </c>
      <c r="AO173" s="12" t="s">
        <v>137</v>
      </c>
      <c r="AP173" s="12" t="s">
        <v>137</v>
      </c>
      <c r="AQ173" s="12" t="s">
        <v>137</v>
      </c>
      <c r="AR173" s="12" t="s">
        <v>137</v>
      </c>
      <c r="AS173" s="12" t="s">
        <v>137</v>
      </c>
      <c r="AT173" s="12" t="s">
        <v>137</v>
      </c>
      <c r="AU173">
        <v>0</v>
      </c>
    </row>
    <row r="174" spans="1:48">
      <c r="A174" s="2" t="str">
        <f t="shared" si="51"/>
        <v>General Fund</v>
      </c>
      <c r="B174" s="2">
        <f t="shared" si="51"/>
        <v>26</v>
      </c>
      <c r="C174" s="2" t="str">
        <f t="shared" si="51"/>
        <v>Jail</v>
      </c>
      <c r="D174" s="2" t="str">
        <f t="shared" si="50"/>
        <v>Jail</v>
      </c>
      <c r="E174" s="2" t="s">
        <v>85</v>
      </c>
      <c r="F174"/>
      <c r="H174" s="2" t="str">
        <f t="shared" si="52"/>
        <v>Sheriff</v>
      </c>
      <c r="I174" s="4">
        <v>40606</v>
      </c>
      <c r="J174" s="4">
        <v>21166</v>
      </c>
      <c r="K174" s="4">
        <v>19593</v>
      </c>
      <c r="L174" s="4">
        <v>28000</v>
      </c>
      <c r="M174" s="6">
        <v>31185</v>
      </c>
      <c r="N174" s="4">
        <v>55185</v>
      </c>
      <c r="O174" s="12">
        <v>36328</v>
      </c>
      <c r="P174" s="12">
        <v>54827</v>
      </c>
      <c r="Q174" s="12">
        <v>57515</v>
      </c>
      <c r="R174" s="12">
        <v>38621</v>
      </c>
      <c r="S174" s="12">
        <v>54225</v>
      </c>
      <c r="T174" s="12" t="s">
        <v>137</v>
      </c>
      <c r="U174" s="12" t="s">
        <v>137</v>
      </c>
      <c r="V174" s="12" t="s">
        <v>137</v>
      </c>
      <c r="W174" s="12" t="s">
        <v>137</v>
      </c>
      <c r="X174" s="12" t="s">
        <v>137</v>
      </c>
      <c r="Y174" s="12" t="s">
        <v>137</v>
      </c>
      <c r="Z174" s="12" t="s">
        <v>137</v>
      </c>
      <c r="AA174" s="25">
        <v>0</v>
      </c>
      <c r="AB174">
        <v>337</v>
      </c>
      <c r="AC174" s="4">
        <v>40606</v>
      </c>
      <c r="AD174" s="4">
        <v>20575</v>
      </c>
      <c r="AE174" s="4">
        <v>19058</v>
      </c>
      <c r="AF174" s="4">
        <v>18642</v>
      </c>
      <c r="AG174" s="4">
        <v>31185</v>
      </c>
      <c r="AH174" s="4">
        <v>45185</v>
      </c>
      <c r="AI174" s="12">
        <v>36328</v>
      </c>
      <c r="AJ174" s="12">
        <v>54827</v>
      </c>
      <c r="AK174" s="12">
        <v>57515</v>
      </c>
      <c r="AL174" s="12">
        <v>38621</v>
      </c>
      <c r="AM174" s="12">
        <v>54226</v>
      </c>
      <c r="AN174" s="12" t="s">
        <v>137</v>
      </c>
      <c r="AO174" s="12" t="s">
        <v>137</v>
      </c>
      <c r="AP174" s="12" t="s">
        <v>137</v>
      </c>
      <c r="AQ174" s="12" t="s">
        <v>137</v>
      </c>
      <c r="AR174" s="12" t="s">
        <v>137</v>
      </c>
      <c r="AS174" s="12" t="s">
        <v>137</v>
      </c>
      <c r="AT174" s="12" t="s">
        <v>137</v>
      </c>
      <c r="AU174">
        <v>0</v>
      </c>
    </row>
    <row r="175" spans="1:48">
      <c r="A175" s="2" t="str">
        <f t="shared" si="51"/>
        <v>General Fund</v>
      </c>
      <c r="B175" s="2">
        <f t="shared" si="51"/>
        <v>26</v>
      </c>
      <c r="C175" s="2" t="str">
        <f t="shared" si="51"/>
        <v>Jail</v>
      </c>
      <c r="D175" s="2" t="str">
        <f t="shared" si="50"/>
        <v>Jail</v>
      </c>
      <c r="E175" s="2" t="s">
        <v>109</v>
      </c>
      <c r="F175"/>
      <c r="H175" s="2" t="str">
        <f t="shared" si="52"/>
        <v>Sheriff</v>
      </c>
      <c r="I175" s="4">
        <v>23900</v>
      </c>
      <c r="J175" s="4">
        <v>13917</v>
      </c>
      <c r="K175" s="4">
        <v>36399</v>
      </c>
      <c r="L175" s="4">
        <v>41000</v>
      </c>
      <c r="M175" s="6">
        <v>30640</v>
      </c>
      <c r="N175" s="4">
        <v>31240</v>
      </c>
      <c r="O175" s="12">
        <v>28694</v>
      </c>
      <c r="P175" s="12">
        <v>10810</v>
      </c>
      <c r="Q175" s="12">
        <v>42000</v>
      </c>
      <c r="R175" s="12">
        <v>40375</v>
      </c>
      <c r="S175" s="12">
        <v>93390</v>
      </c>
      <c r="T175" s="12" t="s">
        <v>137</v>
      </c>
      <c r="U175" s="12" t="s">
        <v>137</v>
      </c>
      <c r="V175" s="12" t="s">
        <v>137</v>
      </c>
      <c r="W175" s="12" t="s">
        <v>137</v>
      </c>
      <c r="X175" s="12" t="s">
        <v>137</v>
      </c>
      <c r="Y175" s="12" t="s">
        <v>137</v>
      </c>
      <c r="Z175" s="12" t="s">
        <v>137</v>
      </c>
      <c r="AA175" s="25">
        <v>0</v>
      </c>
      <c r="AB175">
        <v>50000</v>
      </c>
      <c r="AC175" s="4">
        <v>23900</v>
      </c>
      <c r="AD175" s="4">
        <v>13917</v>
      </c>
      <c r="AE175" s="4">
        <v>36399</v>
      </c>
      <c r="AF175" s="4">
        <v>34515</v>
      </c>
      <c r="AG175" s="4">
        <v>30640</v>
      </c>
      <c r="AH175" s="4">
        <v>31240</v>
      </c>
      <c r="AI175" s="12">
        <v>51644</v>
      </c>
      <c r="AJ175" s="12">
        <v>10810</v>
      </c>
      <c r="AK175" s="12">
        <v>36805</v>
      </c>
      <c r="AL175" s="12">
        <v>40375</v>
      </c>
      <c r="AM175" s="12">
        <v>93390</v>
      </c>
      <c r="AN175" s="12" t="s">
        <v>137</v>
      </c>
      <c r="AO175" s="12" t="s">
        <v>137</v>
      </c>
      <c r="AP175" s="12" t="s">
        <v>137</v>
      </c>
      <c r="AQ175" s="12" t="s">
        <v>137</v>
      </c>
      <c r="AR175" s="12" t="s">
        <v>137</v>
      </c>
      <c r="AS175" s="12" t="s">
        <v>137</v>
      </c>
      <c r="AT175" s="12" t="s">
        <v>137</v>
      </c>
      <c r="AU175">
        <v>0</v>
      </c>
    </row>
    <row r="176" spans="1:48">
      <c r="A176" s="2" t="str">
        <f t="shared" si="51"/>
        <v>General Fund</v>
      </c>
      <c r="B176" s="2">
        <f t="shared" si="51"/>
        <v>26</v>
      </c>
      <c r="C176" s="2" t="str">
        <f t="shared" si="51"/>
        <v>Jail</v>
      </c>
      <c r="D176" s="2" t="str">
        <f t="shared" si="50"/>
        <v>Jail</v>
      </c>
      <c r="E176" s="2" t="s">
        <v>110</v>
      </c>
      <c r="F176"/>
      <c r="H176" s="2" t="str">
        <f t="shared" si="52"/>
        <v>Sheriff</v>
      </c>
      <c r="I176" s="6">
        <v>34419</v>
      </c>
      <c r="J176" s="6">
        <v>34000</v>
      </c>
      <c r="K176" s="15">
        <v>59147</v>
      </c>
      <c r="L176" s="15">
        <v>50000</v>
      </c>
      <c r="M176" s="15">
        <v>83944</v>
      </c>
      <c r="N176" s="15">
        <v>56157</v>
      </c>
      <c r="O176" s="12">
        <v>107402</v>
      </c>
      <c r="P176" s="13">
        <v>107698</v>
      </c>
      <c r="Q176" s="13">
        <v>113023</v>
      </c>
      <c r="R176" s="13">
        <v>94860</v>
      </c>
      <c r="S176" s="13">
        <v>89810</v>
      </c>
      <c r="T176" s="13" t="s">
        <v>137</v>
      </c>
      <c r="U176" s="13" t="s">
        <v>137</v>
      </c>
      <c r="V176" s="13" t="s">
        <v>137</v>
      </c>
      <c r="W176" s="13" t="s">
        <v>137</v>
      </c>
      <c r="X176" s="13" t="s">
        <v>137</v>
      </c>
      <c r="Y176" s="13" t="s">
        <v>137</v>
      </c>
      <c r="Z176" s="12" t="s">
        <v>137</v>
      </c>
      <c r="AA176" s="25">
        <v>0</v>
      </c>
      <c r="AB176">
        <v>0</v>
      </c>
      <c r="AC176" s="6">
        <v>34419</v>
      </c>
      <c r="AD176" s="6">
        <v>30209</v>
      </c>
      <c r="AE176" s="15">
        <v>59147</v>
      </c>
      <c r="AF176" s="6">
        <v>36491</v>
      </c>
      <c r="AG176" s="6">
        <v>83944</v>
      </c>
      <c r="AH176" s="6">
        <v>56157</v>
      </c>
      <c r="AI176" s="12">
        <v>107681</v>
      </c>
      <c r="AJ176" s="13">
        <v>107698</v>
      </c>
      <c r="AK176" s="13">
        <v>108170</v>
      </c>
      <c r="AL176" s="13">
        <v>94856</v>
      </c>
      <c r="AM176" s="13">
        <v>89810</v>
      </c>
      <c r="AN176" s="13" t="s">
        <v>137</v>
      </c>
      <c r="AO176" s="13" t="s">
        <v>137</v>
      </c>
      <c r="AP176" s="13" t="s">
        <v>137</v>
      </c>
      <c r="AQ176" s="13" t="s">
        <v>137</v>
      </c>
      <c r="AR176" s="13" t="s">
        <v>137</v>
      </c>
      <c r="AS176" s="13" t="s">
        <v>137</v>
      </c>
      <c r="AT176" s="13" t="s">
        <v>137</v>
      </c>
      <c r="AU176">
        <v>0</v>
      </c>
    </row>
    <row r="177" spans="1:47">
      <c r="A177" s="2" t="s">
        <v>44</v>
      </c>
      <c r="B177" s="2">
        <f>B171+1</f>
        <v>27</v>
      </c>
      <c r="C177" s="2" t="s">
        <v>113</v>
      </c>
      <c r="D177" s="2" t="str">
        <f t="shared" si="50"/>
        <v>Probation</v>
      </c>
      <c r="E177" s="2" t="s">
        <v>114</v>
      </c>
      <c r="F177"/>
      <c r="G177" s="3"/>
      <c r="H177" s="2" t="s">
        <v>423</v>
      </c>
      <c r="I177" s="4">
        <v>190928</v>
      </c>
      <c r="J177" s="4">
        <v>198203</v>
      </c>
      <c r="K177" s="4">
        <v>213903</v>
      </c>
      <c r="L177" s="4">
        <v>228670</v>
      </c>
      <c r="M177" s="4">
        <v>290667</v>
      </c>
      <c r="N177" s="4">
        <v>274126</v>
      </c>
      <c r="O177" s="9">
        <v>300226</v>
      </c>
      <c r="P177" s="9">
        <v>300226</v>
      </c>
      <c r="Q177" s="9">
        <v>299436</v>
      </c>
      <c r="R177" s="9">
        <v>314750</v>
      </c>
      <c r="S177" s="9">
        <v>309554</v>
      </c>
      <c r="T177" s="9">
        <v>318800</v>
      </c>
      <c r="U177" s="9">
        <v>321144</v>
      </c>
      <c r="V177" s="9">
        <v>337020</v>
      </c>
      <c r="W177" s="9">
        <v>326357</v>
      </c>
      <c r="X177" s="9">
        <v>348359</v>
      </c>
      <c r="Y177" s="9">
        <v>412764</v>
      </c>
      <c r="Z177" s="7">
        <v>389200</v>
      </c>
      <c r="AA177" s="25">
        <f>351292.1+500+51877.02</f>
        <v>403669.12</v>
      </c>
      <c r="AB177">
        <f>315000+500</f>
        <v>315500</v>
      </c>
      <c r="AC177" s="4">
        <v>190928</v>
      </c>
      <c r="AD177" s="4">
        <v>198203</v>
      </c>
      <c r="AE177" s="4">
        <v>213903</v>
      </c>
      <c r="AF177" s="4">
        <v>225267</v>
      </c>
      <c r="AG177" s="4">
        <v>250371</v>
      </c>
      <c r="AH177" s="4">
        <v>259076</v>
      </c>
      <c r="AI177" s="9">
        <v>265755</v>
      </c>
      <c r="AJ177" s="9">
        <v>283119</v>
      </c>
      <c r="AK177" s="9">
        <v>295784</v>
      </c>
      <c r="AL177" s="9">
        <v>309915</v>
      </c>
      <c r="AM177" s="9">
        <v>309554</v>
      </c>
      <c r="AN177" s="9">
        <v>315391</v>
      </c>
      <c r="AO177" s="9">
        <v>317608</v>
      </c>
      <c r="AP177" s="9">
        <v>330669</v>
      </c>
      <c r="AQ177" s="9">
        <v>326220</v>
      </c>
      <c r="AR177" s="9">
        <v>346922</v>
      </c>
      <c r="AS177" s="9">
        <v>414045</v>
      </c>
      <c r="AT177" s="9">
        <v>379454</v>
      </c>
      <c r="AU177">
        <f>351292.1+500+51877.02-2637.09-500-1535.02</f>
        <v>398997.00999999995</v>
      </c>
    </row>
    <row r="178" spans="1:47">
      <c r="A178" s="2" t="str">
        <f t="shared" ref="A178:C182" si="53">A177</f>
        <v>General Fund</v>
      </c>
      <c r="B178" s="2">
        <f t="shared" si="53"/>
        <v>27</v>
      </c>
      <c r="C178" s="2" t="str">
        <f t="shared" si="53"/>
        <v>Probation</v>
      </c>
      <c r="D178" s="2" t="str">
        <f t="shared" si="50"/>
        <v>Probation</v>
      </c>
      <c r="E178" s="2" t="s">
        <v>177</v>
      </c>
      <c r="F178"/>
      <c r="G178" s="3"/>
      <c r="H178" s="2" t="str">
        <f>H177</f>
        <v>Chief Probation and Court Services Officer</v>
      </c>
      <c r="I178" s="4" t="s">
        <v>137</v>
      </c>
      <c r="J178" s="4" t="s">
        <v>137</v>
      </c>
      <c r="K178" s="4" t="s">
        <v>137</v>
      </c>
      <c r="L178" s="4" t="s">
        <v>137</v>
      </c>
      <c r="M178" s="4" t="s">
        <v>137</v>
      </c>
      <c r="N178" s="4">
        <v>6350</v>
      </c>
      <c r="O178" s="9">
        <v>2100</v>
      </c>
      <c r="P178" s="9">
        <v>6539</v>
      </c>
      <c r="Q178" s="9">
        <v>6426</v>
      </c>
      <c r="R178" s="9" t="s">
        <v>137</v>
      </c>
      <c r="S178" s="9" t="s">
        <v>137</v>
      </c>
      <c r="T178" s="9" t="s">
        <v>137</v>
      </c>
      <c r="U178" s="9" t="s">
        <v>137</v>
      </c>
      <c r="V178" s="9" t="s">
        <v>137</v>
      </c>
      <c r="W178" s="9" t="s">
        <v>137</v>
      </c>
      <c r="X178" s="9" t="s">
        <v>137</v>
      </c>
      <c r="Y178" s="9" t="s">
        <v>137</v>
      </c>
      <c r="Z178" s="7" t="s">
        <v>137</v>
      </c>
      <c r="AA178" s="25">
        <v>0</v>
      </c>
      <c r="AB178">
        <v>0</v>
      </c>
      <c r="AC178" s="4" t="s">
        <v>137</v>
      </c>
      <c r="AD178" s="4" t="s">
        <v>137</v>
      </c>
      <c r="AE178" s="4" t="s">
        <v>137</v>
      </c>
      <c r="AF178" s="4" t="s">
        <v>137</v>
      </c>
      <c r="AG178" s="4" t="s">
        <v>137</v>
      </c>
      <c r="AH178" s="4">
        <v>4250</v>
      </c>
      <c r="AI178" s="9">
        <v>2100</v>
      </c>
      <c r="AJ178" s="9">
        <v>6539</v>
      </c>
      <c r="AK178" s="9">
        <v>6426</v>
      </c>
      <c r="AU178">
        <v>0</v>
      </c>
    </row>
    <row r="179" spans="1:47">
      <c r="A179" s="2" t="str">
        <f t="shared" si="53"/>
        <v>General Fund</v>
      </c>
      <c r="B179" s="2">
        <f t="shared" si="53"/>
        <v>27</v>
      </c>
      <c r="C179" s="2" t="str">
        <f t="shared" si="53"/>
        <v>Probation</v>
      </c>
      <c r="D179" s="2" t="str">
        <f t="shared" si="50"/>
        <v>Probation</v>
      </c>
      <c r="E179" s="2" t="s">
        <v>50</v>
      </c>
      <c r="F179"/>
      <c r="G179" s="3"/>
      <c r="H179" s="2" t="str">
        <f>H178</f>
        <v>Chief Probation and Court Services Officer</v>
      </c>
      <c r="I179" s="4">
        <v>1086</v>
      </c>
      <c r="J179" s="4">
        <v>2532</v>
      </c>
      <c r="K179" s="4">
        <v>4000</v>
      </c>
      <c r="L179" s="4">
        <v>4000</v>
      </c>
      <c r="M179" s="4">
        <v>4000</v>
      </c>
      <c r="N179" s="4">
        <v>4000</v>
      </c>
      <c r="O179" s="9">
        <v>4000</v>
      </c>
      <c r="P179" s="9">
        <v>4000</v>
      </c>
      <c r="Q179" s="9">
        <v>-25</v>
      </c>
      <c r="R179" s="9">
        <v>161</v>
      </c>
      <c r="S179" s="9" t="s">
        <v>137</v>
      </c>
      <c r="T179" s="9" t="s">
        <v>137</v>
      </c>
      <c r="U179" s="9" t="s">
        <v>137</v>
      </c>
      <c r="V179" s="9" t="s">
        <v>137</v>
      </c>
      <c r="W179" s="9" t="s">
        <v>137</v>
      </c>
      <c r="X179" s="9" t="s">
        <v>137</v>
      </c>
      <c r="Y179" s="9" t="s">
        <v>137</v>
      </c>
      <c r="Z179" s="7" t="s">
        <v>137</v>
      </c>
      <c r="AA179" s="25">
        <v>0</v>
      </c>
      <c r="AB179">
        <v>0</v>
      </c>
      <c r="AC179" s="4">
        <v>1477</v>
      </c>
      <c r="AD179" s="4">
        <v>2443</v>
      </c>
      <c r="AE179" s="4">
        <v>2617</v>
      </c>
      <c r="AF179" s="4">
        <v>2019</v>
      </c>
      <c r="AG179" s="4">
        <v>1393</v>
      </c>
      <c r="AH179" s="4">
        <v>1334</v>
      </c>
      <c r="AI179" s="9">
        <v>1980</v>
      </c>
      <c r="AJ179" s="9">
        <v>2346</v>
      </c>
      <c r="AK179" s="9">
        <v>-25</v>
      </c>
      <c r="AL179" s="9">
        <v>161</v>
      </c>
      <c r="AM179" s="9" t="s">
        <v>137</v>
      </c>
      <c r="AN179" s="9" t="s">
        <v>137</v>
      </c>
      <c r="AO179" s="9" t="s">
        <v>137</v>
      </c>
      <c r="AP179" s="9" t="s">
        <v>137</v>
      </c>
      <c r="AQ179" s="9" t="s">
        <v>137</v>
      </c>
      <c r="AR179" s="9" t="s">
        <v>137</v>
      </c>
      <c r="AS179" s="9" t="s">
        <v>137</v>
      </c>
      <c r="AT179" s="9" t="s">
        <v>137</v>
      </c>
      <c r="AU179">
        <v>0</v>
      </c>
    </row>
    <row r="180" spans="1:47">
      <c r="A180" s="2" t="str">
        <f t="shared" si="53"/>
        <v>General Fund</v>
      </c>
      <c r="B180" s="2">
        <f t="shared" si="53"/>
        <v>27</v>
      </c>
      <c r="C180" s="2" t="str">
        <f t="shared" si="53"/>
        <v>Probation</v>
      </c>
      <c r="D180" s="2" t="str">
        <f t="shared" si="50"/>
        <v>Probation</v>
      </c>
      <c r="E180" s="2" t="s">
        <v>173</v>
      </c>
      <c r="F180"/>
      <c r="G180" s="3"/>
      <c r="H180" s="2" t="str">
        <f>H179</f>
        <v>Chief Probation and Court Services Officer</v>
      </c>
      <c r="I180" s="4" t="s">
        <v>137</v>
      </c>
      <c r="J180" s="4" t="s">
        <v>137</v>
      </c>
      <c r="K180" s="4" t="s">
        <v>137</v>
      </c>
      <c r="L180" s="4" t="s">
        <v>137</v>
      </c>
      <c r="M180" s="4" t="s">
        <v>137</v>
      </c>
      <c r="N180" s="4">
        <v>15367</v>
      </c>
      <c r="O180" s="9">
        <v>27273</v>
      </c>
      <c r="P180" s="9">
        <v>68420</v>
      </c>
      <c r="Q180" s="9">
        <v>62422</v>
      </c>
      <c r="R180" s="9">
        <v>16600</v>
      </c>
      <c r="S180" s="9" t="s">
        <v>137</v>
      </c>
      <c r="T180" s="9" t="s">
        <v>137</v>
      </c>
      <c r="U180" s="9" t="s">
        <v>137</v>
      </c>
      <c r="V180" s="9" t="s">
        <v>137</v>
      </c>
      <c r="W180" s="9" t="s">
        <v>137</v>
      </c>
      <c r="X180" s="9" t="s">
        <v>137</v>
      </c>
      <c r="Y180" s="9" t="s">
        <v>137</v>
      </c>
      <c r="Z180" s="7" t="s">
        <v>137</v>
      </c>
      <c r="AA180" s="25">
        <v>0</v>
      </c>
      <c r="AB180">
        <v>0</v>
      </c>
      <c r="AC180" s="4" t="s">
        <v>137</v>
      </c>
      <c r="AD180" s="4" t="s">
        <v>137</v>
      </c>
      <c r="AE180" s="4" t="s">
        <v>137</v>
      </c>
      <c r="AF180" s="4" t="s">
        <v>137</v>
      </c>
      <c r="AG180" s="4" t="s">
        <v>137</v>
      </c>
      <c r="AH180" s="4">
        <v>13131</v>
      </c>
      <c r="AI180" s="9">
        <v>37743</v>
      </c>
      <c r="AJ180" s="9">
        <v>64830</v>
      </c>
      <c r="AK180" s="9">
        <v>52857</v>
      </c>
      <c r="AL180" s="9">
        <v>10527</v>
      </c>
      <c r="AM180" s="9" t="s">
        <v>137</v>
      </c>
      <c r="AN180" s="9" t="s">
        <v>137</v>
      </c>
      <c r="AO180" s="9" t="s">
        <v>137</v>
      </c>
      <c r="AP180" s="9" t="s">
        <v>137</v>
      </c>
      <c r="AQ180" s="9" t="s">
        <v>137</v>
      </c>
      <c r="AR180" s="9" t="s">
        <v>137</v>
      </c>
      <c r="AS180" s="9" t="s">
        <v>137</v>
      </c>
      <c r="AT180" s="9" t="s">
        <v>137</v>
      </c>
      <c r="AU180">
        <v>0</v>
      </c>
    </row>
    <row r="181" spans="1:47">
      <c r="A181" s="2" t="str">
        <f t="shared" si="53"/>
        <v>General Fund</v>
      </c>
      <c r="B181" s="2">
        <f t="shared" si="53"/>
        <v>27</v>
      </c>
      <c r="C181" s="2" t="str">
        <f t="shared" si="53"/>
        <v>Probation</v>
      </c>
      <c r="D181" s="2" t="str">
        <f t="shared" si="50"/>
        <v>Probation</v>
      </c>
      <c r="E181" s="2" t="s">
        <v>170</v>
      </c>
      <c r="F181"/>
      <c r="G181" s="3"/>
      <c r="H181" s="2" t="str">
        <f>H180</f>
        <v>Chief Probation and Court Services Officer</v>
      </c>
      <c r="I181" s="6" t="s">
        <v>137</v>
      </c>
      <c r="J181" s="6">
        <v>27744</v>
      </c>
      <c r="K181" s="6">
        <v>3000</v>
      </c>
      <c r="L181" s="6">
        <v>4000</v>
      </c>
      <c r="M181" s="6">
        <v>4000</v>
      </c>
      <c r="N181" s="6">
        <v>4000</v>
      </c>
      <c r="O181" s="9">
        <v>4000</v>
      </c>
      <c r="P181" s="9">
        <v>19428</v>
      </c>
      <c r="Q181" s="9">
        <v>0</v>
      </c>
      <c r="R181" s="9">
        <v>6129</v>
      </c>
      <c r="S181" s="9">
        <v>4150</v>
      </c>
      <c r="T181" s="9" t="s">
        <v>137</v>
      </c>
      <c r="U181" s="9" t="s">
        <v>137</v>
      </c>
      <c r="V181" s="9" t="s">
        <v>137</v>
      </c>
      <c r="W181" s="9" t="s">
        <v>137</v>
      </c>
      <c r="X181" s="9" t="s">
        <v>137</v>
      </c>
      <c r="Y181" s="9" t="s">
        <v>137</v>
      </c>
      <c r="Z181" s="7" t="s">
        <v>137</v>
      </c>
      <c r="AA181" s="25">
        <v>0</v>
      </c>
      <c r="AB181">
        <v>0</v>
      </c>
      <c r="AC181" s="6" t="s">
        <v>137</v>
      </c>
      <c r="AD181" s="6">
        <v>5511</v>
      </c>
      <c r="AE181" s="6">
        <v>2222</v>
      </c>
      <c r="AF181" s="6">
        <v>338</v>
      </c>
      <c r="AG181" s="6">
        <v>0</v>
      </c>
      <c r="AH181" s="6">
        <v>214</v>
      </c>
      <c r="AI181" s="9">
        <v>806</v>
      </c>
      <c r="AJ181" s="9">
        <v>15428</v>
      </c>
      <c r="AK181" s="9">
        <v>278</v>
      </c>
      <c r="AL181" s="9">
        <v>1701</v>
      </c>
      <c r="AM181" s="9">
        <v>4150</v>
      </c>
      <c r="AN181" s="9" t="s">
        <v>137</v>
      </c>
      <c r="AO181" s="9" t="s">
        <v>137</v>
      </c>
      <c r="AP181" s="9" t="s">
        <v>137</v>
      </c>
      <c r="AQ181" s="9" t="s">
        <v>137</v>
      </c>
      <c r="AR181" s="9" t="s">
        <v>137</v>
      </c>
      <c r="AS181" s="9" t="s">
        <v>137</v>
      </c>
      <c r="AT181" s="9" t="s">
        <v>137</v>
      </c>
      <c r="AU181">
        <v>0</v>
      </c>
    </row>
    <row r="182" spans="1:47">
      <c r="A182" s="2" t="str">
        <f t="shared" si="53"/>
        <v>General Fund</v>
      </c>
      <c r="B182" s="2">
        <f t="shared" si="53"/>
        <v>27</v>
      </c>
      <c r="C182" s="2" t="str">
        <f t="shared" si="53"/>
        <v>Probation</v>
      </c>
      <c r="D182" s="2" t="str">
        <f t="shared" si="50"/>
        <v>Probation</v>
      </c>
      <c r="E182" s="2" t="s">
        <v>48</v>
      </c>
      <c r="F182"/>
      <c r="H182" s="2" t="str">
        <f>H181</f>
        <v>Chief Probation and Court Services Officer</v>
      </c>
      <c r="I182" s="6" t="s">
        <v>137</v>
      </c>
      <c r="J182" s="6">
        <v>8465</v>
      </c>
      <c r="K182" s="6">
        <v>10000</v>
      </c>
      <c r="L182" s="6">
        <v>9000</v>
      </c>
      <c r="M182" s="6">
        <v>9000</v>
      </c>
      <c r="N182" s="6">
        <v>9000</v>
      </c>
      <c r="O182" s="7">
        <v>9000</v>
      </c>
      <c r="P182" s="10">
        <v>9000</v>
      </c>
      <c r="Q182" s="10">
        <v>2750</v>
      </c>
      <c r="R182" s="10">
        <v>7360</v>
      </c>
      <c r="S182" s="10" t="s">
        <v>137</v>
      </c>
      <c r="T182" s="10" t="s">
        <v>137</v>
      </c>
      <c r="U182" s="10">
        <v>2856</v>
      </c>
      <c r="V182" s="10">
        <v>500</v>
      </c>
      <c r="W182" s="10">
        <v>863</v>
      </c>
      <c r="X182" s="10">
        <v>500</v>
      </c>
      <c r="Y182" s="10">
        <v>487</v>
      </c>
      <c r="Z182" s="7">
        <v>486</v>
      </c>
      <c r="AA182" s="25">
        <v>516.88</v>
      </c>
      <c r="AB182">
        <v>500</v>
      </c>
      <c r="AC182" s="4" t="s">
        <v>182</v>
      </c>
      <c r="AD182" s="4">
        <v>8465</v>
      </c>
      <c r="AE182" s="4">
        <v>6687</v>
      </c>
      <c r="AF182" s="4">
        <v>7907</v>
      </c>
      <c r="AG182" s="4">
        <v>7227</v>
      </c>
      <c r="AH182" s="4">
        <v>8575</v>
      </c>
      <c r="AI182" s="7">
        <v>8972</v>
      </c>
      <c r="AJ182" s="10">
        <v>8818</v>
      </c>
      <c r="AK182" s="10">
        <v>2750</v>
      </c>
      <c r="AL182" s="10">
        <v>6709</v>
      </c>
      <c r="AM182" s="10" t="s">
        <v>137</v>
      </c>
      <c r="AN182" s="10" t="s">
        <v>137</v>
      </c>
      <c r="AO182" s="10">
        <v>499</v>
      </c>
      <c r="AP182" s="10">
        <v>462</v>
      </c>
      <c r="AQ182" s="10">
        <v>863</v>
      </c>
      <c r="AR182" s="10">
        <v>474</v>
      </c>
      <c r="AS182" s="10">
        <v>487</v>
      </c>
      <c r="AT182" s="10">
        <v>486</v>
      </c>
      <c r="AU182">
        <v>516.88</v>
      </c>
    </row>
    <row r="183" spans="1:47">
      <c r="A183" s="2" t="s">
        <v>44</v>
      </c>
      <c r="B183" s="2">
        <f>B177+1</f>
        <v>28</v>
      </c>
      <c r="C183" s="2" t="s">
        <v>90</v>
      </c>
      <c r="D183" s="2" t="str">
        <f t="shared" si="50"/>
        <v>Appellate Assistant Service</v>
      </c>
      <c r="E183" s="2" t="s">
        <v>150</v>
      </c>
      <c r="G183" s="3"/>
      <c r="H183" s="2" t="s">
        <v>424</v>
      </c>
      <c r="I183" s="4">
        <v>11800</v>
      </c>
      <c r="J183" s="4">
        <v>12000</v>
      </c>
      <c r="K183" s="4">
        <v>12000</v>
      </c>
      <c r="L183" s="4">
        <v>15000</v>
      </c>
      <c r="M183" s="4">
        <v>15000</v>
      </c>
      <c r="N183" s="4">
        <v>15000</v>
      </c>
      <c r="O183" s="7">
        <v>15000</v>
      </c>
      <c r="P183" s="10">
        <v>15000</v>
      </c>
      <c r="Q183" s="10">
        <v>15000</v>
      </c>
      <c r="R183" s="10">
        <v>15000</v>
      </c>
      <c r="S183" s="10">
        <v>15000</v>
      </c>
      <c r="T183" s="10">
        <v>17000</v>
      </c>
      <c r="U183" s="10">
        <v>19000</v>
      </c>
      <c r="V183" s="10">
        <v>15000</v>
      </c>
      <c r="W183" s="10" t="s">
        <v>137</v>
      </c>
      <c r="X183" s="10" t="s">
        <v>137</v>
      </c>
      <c r="Y183" s="10" t="s">
        <v>137</v>
      </c>
      <c r="Z183" s="7" t="s">
        <v>137</v>
      </c>
      <c r="AA183" s="25">
        <v>0</v>
      </c>
      <c r="AB183">
        <v>0</v>
      </c>
      <c r="AC183" s="5">
        <v>11741</v>
      </c>
      <c r="AD183" s="5">
        <v>10950</v>
      </c>
      <c r="AE183" s="5">
        <v>12530</v>
      </c>
      <c r="AF183" s="5">
        <v>10980</v>
      </c>
      <c r="AG183" s="5">
        <v>13657</v>
      </c>
      <c r="AH183" s="5">
        <v>11309</v>
      </c>
      <c r="AI183" s="10">
        <v>13086</v>
      </c>
      <c r="AJ183" s="10">
        <v>13000</v>
      </c>
      <c r="AK183" s="10">
        <v>13000</v>
      </c>
      <c r="AL183" s="10">
        <v>13000</v>
      </c>
      <c r="AM183" s="10">
        <v>15000</v>
      </c>
      <c r="AN183" s="10">
        <v>16954</v>
      </c>
      <c r="AO183" s="10">
        <v>18730</v>
      </c>
      <c r="AP183" s="10">
        <v>14050</v>
      </c>
      <c r="AQ183" s="10" t="s">
        <v>137</v>
      </c>
      <c r="AR183" s="10" t="s">
        <v>137</v>
      </c>
      <c r="AS183" s="10" t="s">
        <v>137</v>
      </c>
      <c r="AT183" s="10" t="s">
        <v>137</v>
      </c>
      <c r="AU183">
        <v>0</v>
      </c>
    </row>
    <row r="184" spans="1:47">
      <c r="A184" s="2" t="s">
        <v>44</v>
      </c>
      <c r="B184" s="2">
        <f>B183+1</f>
        <v>29</v>
      </c>
      <c r="C184" s="2" t="s">
        <v>116</v>
      </c>
      <c r="D184" s="2" t="str">
        <f t="shared" si="50"/>
        <v>Circuit Court</v>
      </c>
      <c r="E184" s="2" t="s">
        <v>114</v>
      </c>
      <c r="F184"/>
      <c r="H184" s="2" t="s">
        <v>429</v>
      </c>
      <c r="I184" s="4">
        <v>20220</v>
      </c>
      <c r="J184" s="4">
        <v>21120</v>
      </c>
      <c r="K184" s="4">
        <v>22320</v>
      </c>
      <c r="L184" s="4">
        <v>23684</v>
      </c>
      <c r="M184" s="4">
        <v>25484</v>
      </c>
      <c r="N184" s="4">
        <v>53968</v>
      </c>
      <c r="O184" s="9">
        <v>56368</v>
      </c>
      <c r="P184" s="9">
        <v>58288</v>
      </c>
      <c r="Q184" s="9">
        <v>60448</v>
      </c>
      <c r="R184" s="9">
        <v>62848</v>
      </c>
      <c r="S184" s="9">
        <v>62847</v>
      </c>
      <c r="T184" s="9">
        <v>66644</v>
      </c>
      <c r="U184" s="9">
        <v>73343</v>
      </c>
      <c r="V184" s="9">
        <v>2918</v>
      </c>
      <c r="W184" s="9" t="s">
        <v>137</v>
      </c>
      <c r="X184" s="9" t="s">
        <v>137</v>
      </c>
      <c r="Y184" s="9" t="s">
        <v>137</v>
      </c>
      <c r="Z184" s="7" t="s">
        <v>137</v>
      </c>
      <c r="AA184" s="25">
        <v>0</v>
      </c>
      <c r="AB184">
        <v>0</v>
      </c>
      <c r="AC184" s="4">
        <v>20220</v>
      </c>
      <c r="AD184" s="4">
        <v>21120</v>
      </c>
      <c r="AE184" s="4">
        <v>22320</v>
      </c>
      <c r="AF184" s="4">
        <v>23684</v>
      </c>
      <c r="AG184" s="4">
        <v>25484</v>
      </c>
      <c r="AH184" s="4">
        <v>52844</v>
      </c>
      <c r="AI184" s="9">
        <v>56368</v>
      </c>
      <c r="AJ184" s="9">
        <v>58288</v>
      </c>
      <c r="AK184" s="9">
        <v>60448</v>
      </c>
      <c r="AL184" s="9">
        <v>62848</v>
      </c>
      <c r="AM184" s="9">
        <v>62848</v>
      </c>
      <c r="AN184" s="9">
        <v>66644</v>
      </c>
      <c r="AO184" s="9">
        <v>71543</v>
      </c>
      <c r="AP184" s="9">
        <v>2918</v>
      </c>
      <c r="AQ184" s="9" t="s">
        <v>137</v>
      </c>
      <c r="AR184" s="9" t="s">
        <v>137</v>
      </c>
      <c r="AS184" s="9" t="s">
        <v>137</v>
      </c>
      <c r="AT184" s="9" t="s">
        <v>137</v>
      </c>
      <c r="AU184">
        <v>0</v>
      </c>
    </row>
    <row r="185" spans="1:47">
      <c r="A185" s="2" t="str">
        <f t="shared" ref="A185:C186" si="54">A184</f>
        <v>General Fund</v>
      </c>
      <c r="B185" s="2">
        <f t="shared" si="54"/>
        <v>29</v>
      </c>
      <c r="C185" s="2" t="str">
        <f t="shared" si="54"/>
        <v>Circuit Court</v>
      </c>
      <c r="D185" s="2" t="str">
        <f t="shared" si="50"/>
        <v>Circuit Court</v>
      </c>
      <c r="E185" s="2" t="s">
        <v>48</v>
      </c>
      <c r="F185"/>
      <c r="G185" s="3"/>
      <c r="H185" s="2" t="str">
        <f>H184</f>
        <v>Presiding Circuit Judge</v>
      </c>
      <c r="I185" s="4">
        <v>2427</v>
      </c>
      <c r="J185" s="4">
        <v>2463</v>
      </c>
      <c r="K185" s="4">
        <v>2188</v>
      </c>
      <c r="L185" s="4">
        <v>4048</v>
      </c>
      <c r="M185" s="4">
        <v>4504</v>
      </c>
      <c r="N185" s="4">
        <v>4276</v>
      </c>
      <c r="O185" s="9">
        <v>4000</v>
      </c>
      <c r="P185" s="9">
        <v>6000</v>
      </c>
      <c r="Q185" s="9">
        <v>3800</v>
      </c>
      <c r="R185" s="9">
        <v>4232</v>
      </c>
      <c r="S185" s="9">
        <v>4492</v>
      </c>
      <c r="T185" s="9">
        <v>4000</v>
      </c>
      <c r="U185" s="9">
        <v>4000</v>
      </c>
      <c r="V185" s="9">
        <v>504</v>
      </c>
      <c r="W185" s="9">
        <v>2703</v>
      </c>
      <c r="X185" s="9">
        <v>2849</v>
      </c>
      <c r="Y185" s="9">
        <v>2000</v>
      </c>
      <c r="Z185" s="7">
        <v>2000</v>
      </c>
      <c r="AA185" s="25">
        <v>2152.2199999999998</v>
      </c>
      <c r="AB185">
        <v>2000</v>
      </c>
      <c r="AC185" s="4">
        <v>2194</v>
      </c>
      <c r="AD185" s="4">
        <v>1876</v>
      </c>
      <c r="AE185" s="4">
        <v>2188</v>
      </c>
      <c r="AF185" s="4">
        <v>2395</v>
      </c>
      <c r="AG185" s="4">
        <v>2251</v>
      </c>
      <c r="AH185" s="4">
        <v>3721</v>
      </c>
      <c r="AI185" s="9">
        <v>3955</v>
      </c>
      <c r="AJ185" s="9">
        <v>3755</v>
      </c>
      <c r="AK185" s="9">
        <v>3269</v>
      </c>
      <c r="AL185" s="9">
        <v>4232</v>
      </c>
      <c r="AM185" s="9">
        <v>4493</v>
      </c>
      <c r="AN185" s="9">
        <v>3998</v>
      </c>
      <c r="AO185" s="9">
        <v>3820</v>
      </c>
      <c r="AP185" s="9">
        <v>504</v>
      </c>
      <c r="AQ185" s="9">
        <v>2703</v>
      </c>
      <c r="AR185" s="9">
        <v>2848</v>
      </c>
      <c r="AS185" s="9">
        <v>1040</v>
      </c>
      <c r="AT185" s="9">
        <v>1578</v>
      </c>
      <c r="AU185">
        <v>2152.2199999999998</v>
      </c>
    </row>
    <row r="186" spans="1:47">
      <c r="A186" s="2" t="str">
        <f t="shared" si="54"/>
        <v>General Fund</v>
      </c>
      <c r="B186" s="2">
        <f t="shared" si="54"/>
        <v>29</v>
      </c>
      <c r="C186" s="2" t="str">
        <f t="shared" si="54"/>
        <v>Circuit Court</v>
      </c>
      <c r="D186" s="2" t="str">
        <f t="shared" si="50"/>
        <v>Circuit Court</v>
      </c>
      <c r="E186" s="2" t="s">
        <v>49</v>
      </c>
      <c r="F186"/>
      <c r="H186" s="2" t="str">
        <f>H185</f>
        <v>Presiding Circuit Judge</v>
      </c>
      <c r="I186" s="9" t="s">
        <v>137</v>
      </c>
      <c r="J186" s="9" t="s">
        <v>137</v>
      </c>
      <c r="K186" s="9">
        <v>116</v>
      </c>
      <c r="L186" s="9" t="s">
        <v>137</v>
      </c>
      <c r="M186" s="9" t="s">
        <v>137</v>
      </c>
      <c r="N186" s="9" t="s">
        <v>137</v>
      </c>
      <c r="O186" s="9">
        <v>500</v>
      </c>
      <c r="P186" s="9">
        <v>500</v>
      </c>
      <c r="Q186" s="9">
        <v>400</v>
      </c>
      <c r="R186" s="9">
        <v>547</v>
      </c>
      <c r="S186" s="9">
        <v>450</v>
      </c>
      <c r="T186" s="9">
        <v>450</v>
      </c>
      <c r="U186" s="9">
        <v>505</v>
      </c>
      <c r="V186" s="9">
        <v>691</v>
      </c>
      <c r="W186" s="9">
        <v>491</v>
      </c>
      <c r="X186" s="9">
        <v>500</v>
      </c>
      <c r="Y186" s="9">
        <v>500</v>
      </c>
      <c r="Z186" s="7">
        <v>672</v>
      </c>
      <c r="AA186" s="25">
        <v>1000</v>
      </c>
      <c r="AB186">
        <v>500</v>
      </c>
      <c r="AC186" s="9" t="s">
        <v>137</v>
      </c>
      <c r="AD186" s="9" t="s">
        <v>137</v>
      </c>
      <c r="AE186" s="9">
        <v>116</v>
      </c>
      <c r="AF186" s="9" t="s">
        <v>137</v>
      </c>
      <c r="AG186" s="9" t="s">
        <v>137</v>
      </c>
      <c r="AH186" s="9" t="s">
        <v>137</v>
      </c>
      <c r="AI186" s="9">
        <v>110</v>
      </c>
      <c r="AJ186" s="9">
        <v>110</v>
      </c>
      <c r="AK186" s="9">
        <v>204</v>
      </c>
      <c r="AL186" s="9">
        <v>547</v>
      </c>
      <c r="AM186" s="9">
        <v>384</v>
      </c>
      <c r="AN186" s="9">
        <v>109</v>
      </c>
      <c r="AO186" s="9">
        <v>505</v>
      </c>
      <c r="AP186" s="9">
        <v>521</v>
      </c>
      <c r="AQ186" s="9">
        <v>491</v>
      </c>
      <c r="AR186" s="9">
        <v>305</v>
      </c>
      <c r="AS186" s="9">
        <v>337</v>
      </c>
      <c r="AT186" s="9">
        <v>672</v>
      </c>
      <c r="AU186">
        <v>297.77999999999997</v>
      </c>
    </row>
    <row r="187" spans="1:47">
      <c r="A187" s="2" t="str">
        <f t="shared" ref="A187:A199" si="55">A186</f>
        <v>General Fund</v>
      </c>
      <c r="B187" s="2">
        <f t="shared" ref="B187:B199" si="56">B186</f>
        <v>29</v>
      </c>
      <c r="C187" s="2" t="str">
        <f t="shared" ref="C187:C199" si="57">C186</f>
        <v>Circuit Court</v>
      </c>
      <c r="D187" s="2" t="str">
        <f t="shared" si="50"/>
        <v>Circuit Court</v>
      </c>
      <c r="E187" s="2" t="s">
        <v>117</v>
      </c>
      <c r="F187"/>
      <c r="H187" s="2" t="str">
        <f t="shared" ref="H187:H199" si="58">H186</f>
        <v>Presiding Circuit Judge</v>
      </c>
      <c r="I187" s="4">
        <v>53239</v>
      </c>
      <c r="J187" s="4">
        <v>42000</v>
      </c>
      <c r="K187" s="4">
        <v>40000</v>
      </c>
      <c r="L187" s="4">
        <v>50000</v>
      </c>
      <c r="M187" s="4">
        <v>53017</v>
      </c>
      <c r="N187" s="4">
        <v>55000</v>
      </c>
      <c r="O187" s="9">
        <v>55000</v>
      </c>
      <c r="P187" s="9">
        <v>55000</v>
      </c>
      <c r="Q187" s="9">
        <v>52169</v>
      </c>
      <c r="R187" s="9">
        <v>53422</v>
      </c>
      <c r="S187" s="9">
        <v>49713</v>
      </c>
      <c r="T187" s="9">
        <v>60939</v>
      </c>
      <c r="U187" s="9">
        <v>82862</v>
      </c>
      <c r="V187" s="9">
        <v>13817</v>
      </c>
      <c r="W187" s="9">
        <v>44117</v>
      </c>
      <c r="X187" s="9">
        <v>24151</v>
      </c>
      <c r="Y187" s="9">
        <v>26833</v>
      </c>
      <c r="Z187" s="7">
        <v>47861</v>
      </c>
      <c r="AA187" s="25">
        <v>84366.55</v>
      </c>
      <c r="AB187">
        <v>85000</v>
      </c>
      <c r="AC187" s="4">
        <v>51373</v>
      </c>
      <c r="AD187" s="4">
        <v>37708</v>
      </c>
      <c r="AE187" s="4">
        <v>34378</v>
      </c>
      <c r="AF187" s="4">
        <v>46833</v>
      </c>
      <c r="AG187" s="4">
        <v>35630</v>
      </c>
      <c r="AH187" s="4">
        <v>38019</v>
      </c>
      <c r="AI187" s="9">
        <v>54279</v>
      </c>
      <c r="AJ187" s="9">
        <v>44272</v>
      </c>
      <c r="AK187" s="9">
        <v>52077</v>
      </c>
      <c r="AL187" s="9">
        <v>53422</v>
      </c>
      <c r="AM187" s="9">
        <v>48555</v>
      </c>
      <c r="AN187" s="9">
        <v>60190</v>
      </c>
      <c r="AO187" s="9">
        <v>82771</v>
      </c>
      <c r="AP187" s="9">
        <v>13817</v>
      </c>
      <c r="AQ187" s="9">
        <v>34389</v>
      </c>
      <c r="AR187" s="9">
        <v>17737</v>
      </c>
      <c r="AS187" s="9">
        <v>26833</v>
      </c>
      <c r="AT187" s="9">
        <v>47861</v>
      </c>
      <c r="AU187">
        <v>84366.55</v>
      </c>
    </row>
    <row r="188" spans="1:47">
      <c r="A188" s="2" t="str">
        <f t="shared" si="55"/>
        <v>General Fund</v>
      </c>
      <c r="B188" s="2">
        <f t="shared" si="56"/>
        <v>29</v>
      </c>
      <c r="C188" s="2" t="str">
        <f t="shared" si="57"/>
        <v>Circuit Court</v>
      </c>
      <c r="D188" s="2" t="str">
        <f t="shared" si="50"/>
        <v>Circuit Court</v>
      </c>
      <c r="E188" s="2" t="s">
        <v>118</v>
      </c>
      <c r="F188"/>
      <c r="H188" s="2" t="str">
        <f t="shared" si="58"/>
        <v>Presiding Circuit Judge</v>
      </c>
      <c r="I188" s="4" t="s">
        <v>137</v>
      </c>
      <c r="J188" s="4">
        <v>1500</v>
      </c>
      <c r="K188" s="4">
        <v>3847</v>
      </c>
      <c r="L188" s="4">
        <v>2000</v>
      </c>
      <c r="M188" s="4">
        <v>3983</v>
      </c>
      <c r="N188" s="4">
        <v>4000</v>
      </c>
      <c r="O188" s="9">
        <v>2850</v>
      </c>
      <c r="P188" s="9">
        <v>4000</v>
      </c>
      <c r="Q188" s="9">
        <v>1310</v>
      </c>
      <c r="R188" s="9" t="s">
        <v>137</v>
      </c>
      <c r="S188" s="9">
        <v>5142</v>
      </c>
      <c r="T188" s="9">
        <v>700</v>
      </c>
      <c r="U188" s="9">
        <v>750</v>
      </c>
      <c r="V188" s="9" t="s">
        <v>137</v>
      </c>
      <c r="W188" s="9">
        <v>1300</v>
      </c>
      <c r="X188" s="9">
        <v>6100</v>
      </c>
      <c r="Y188" s="9">
        <v>8000</v>
      </c>
      <c r="Z188" s="7">
        <v>3500</v>
      </c>
      <c r="AA188" s="25">
        <v>5000</v>
      </c>
      <c r="AB188">
        <v>5000</v>
      </c>
      <c r="AC188" s="4" t="s">
        <v>137</v>
      </c>
      <c r="AD188" s="4">
        <v>350</v>
      </c>
      <c r="AE188" s="4">
        <v>2148</v>
      </c>
      <c r="AF188" s="4">
        <v>1185</v>
      </c>
      <c r="AG188" s="4">
        <v>3983</v>
      </c>
      <c r="AH188" s="4">
        <v>1358</v>
      </c>
      <c r="AI188" s="9">
        <v>615</v>
      </c>
      <c r="AJ188" s="9">
        <v>1445</v>
      </c>
      <c r="AK188" s="9">
        <v>1310</v>
      </c>
      <c r="AL188" s="9" t="s">
        <v>137</v>
      </c>
      <c r="AM188" s="9">
        <v>5142</v>
      </c>
      <c r="AN188" s="9">
        <v>700</v>
      </c>
      <c r="AO188" s="9">
        <v>750</v>
      </c>
      <c r="AP188" s="9" t="s">
        <v>137</v>
      </c>
      <c r="AQ188" s="9">
        <v>750</v>
      </c>
      <c r="AR188" s="9">
        <v>1811</v>
      </c>
      <c r="AS188" s="9">
        <v>3999</v>
      </c>
      <c r="AT188" s="9">
        <v>1175</v>
      </c>
      <c r="AU188">
        <v>3333</v>
      </c>
    </row>
    <row r="189" spans="1:47">
      <c r="A189" s="2" t="str">
        <f t="shared" si="55"/>
        <v>General Fund</v>
      </c>
      <c r="B189" s="2">
        <f t="shared" si="56"/>
        <v>29</v>
      </c>
      <c r="C189" s="2" t="str">
        <f t="shared" si="57"/>
        <v>Circuit Court</v>
      </c>
      <c r="D189" s="2" t="str">
        <f t="shared" si="50"/>
        <v>Circuit Court</v>
      </c>
      <c r="E189" s="2" t="s">
        <v>119</v>
      </c>
      <c r="F189"/>
      <c r="H189" s="2" t="str">
        <f t="shared" si="58"/>
        <v>Presiding Circuit Judge</v>
      </c>
      <c r="I189" s="4">
        <v>5799</v>
      </c>
      <c r="J189" s="4">
        <v>8000</v>
      </c>
      <c r="K189" s="4">
        <v>11294</v>
      </c>
      <c r="L189" s="4">
        <v>15000</v>
      </c>
      <c r="M189" s="4">
        <v>15000</v>
      </c>
      <c r="N189" s="4">
        <v>15000</v>
      </c>
      <c r="O189" s="9">
        <v>15000</v>
      </c>
      <c r="P189" s="9">
        <v>17500</v>
      </c>
      <c r="Q189" s="9">
        <v>10340</v>
      </c>
      <c r="R189" s="9">
        <v>10236</v>
      </c>
      <c r="S189" s="9">
        <v>8065</v>
      </c>
      <c r="T189" s="9">
        <v>9504</v>
      </c>
      <c r="U189" s="9">
        <v>8700</v>
      </c>
      <c r="V189" s="9">
        <v>3909</v>
      </c>
      <c r="W189" s="9">
        <v>3500</v>
      </c>
      <c r="X189" s="9">
        <v>8900</v>
      </c>
      <c r="Y189" s="9">
        <v>8000</v>
      </c>
      <c r="Z189" s="7">
        <v>3000</v>
      </c>
      <c r="AA189" s="25">
        <v>3354.2</v>
      </c>
      <c r="AB189">
        <v>1000</v>
      </c>
      <c r="AC189" s="4">
        <v>5774</v>
      </c>
      <c r="AD189" s="4">
        <v>7065</v>
      </c>
      <c r="AE189" s="4">
        <v>10506</v>
      </c>
      <c r="AF189" s="4">
        <v>6592</v>
      </c>
      <c r="AG189" s="4">
        <v>5883</v>
      </c>
      <c r="AH189" s="4">
        <v>6090</v>
      </c>
      <c r="AI189" s="9">
        <v>11833</v>
      </c>
      <c r="AJ189" s="9">
        <v>11239</v>
      </c>
      <c r="AK189" s="9">
        <v>9948</v>
      </c>
      <c r="AL189" s="9">
        <v>8880</v>
      </c>
      <c r="AM189" s="9">
        <v>6564</v>
      </c>
      <c r="AN189" s="9">
        <v>5968</v>
      </c>
      <c r="AO189" s="9">
        <v>7381</v>
      </c>
      <c r="AP189" s="9">
        <v>3909</v>
      </c>
      <c r="AQ189" s="9">
        <v>3454</v>
      </c>
      <c r="AR189" s="9">
        <v>8808</v>
      </c>
      <c r="AS189" s="9">
        <v>7165</v>
      </c>
      <c r="AT189" s="9">
        <v>1261</v>
      </c>
      <c r="AU189">
        <v>1170</v>
      </c>
    </row>
    <row r="190" spans="1:47">
      <c r="A190" s="2" t="str">
        <f t="shared" si="55"/>
        <v>General Fund</v>
      </c>
      <c r="B190" s="2">
        <f t="shared" si="56"/>
        <v>29</v>
      </c>
      <c r="C190" s="2" t="str">
        <f t="shared" si="57"/>
        <v>Circuit Court</v>
      </c>
      <c r="D190" s="2" t="str">
        <f t="shared" si="50"/>
        <v>Circuit Court</v>
      </c>
      <c r="E190" s="2" t="s">
        <v>51</v>
      </c>
      <c r="F190"/>
      <c r="H190" s="2" t="str">
        <f t="shared" si="58"/>
        <v>Presiding Circuit Judge</v>
      </c>
      <c r="I190" s="4">
        <v>2711</v>
      </c>
      <c r="J190" s="4">
        <v>2500</v>
      </c>
      <c r="K190" s="4">
        <v>2139</v>
      </c>
      <c r="L190" s="4">
        <v>2200</v>
      </c>
      <c r="M190" s="4">
        <v>2200</v>
      </c>
      <c r="N190" s="4">
        <v>2200</v>
      </c>
      <c r="O190" s="9">
        <v>2200</v>
      </c>
      <c r="P190" s="9">
        <v>2200</v>
      </c>
      <c r="Q190" s="9">
        <v>2000</v>
      </c>
      <c r="R190" s="9">
        <v>2074</v>
      </c>
      <c r="S190" s="9">
        <v>2500</v>
      </c>
      <c r="T190" s="9">
        <v>2500</v>
      </c>
      <c r="U190" s="9">
        <v>2500</v>
      </c>
      <c r="V190" s="9">
        <v>498</v>
      </c>
      <c r="W190" s="9">
        <v>2600</v>
      </c>
      <c r="X190" s="9">
        <v>2000</v>
      </c>
      <c r="Y190" s="9">
        <v>2000</v>
      </c>
      <c r="Z190" s="7">
        <v>1783</v>
      </c>
      <c r="AA190" s="25">
        <v>2000</v>
      </c>
      <c r="AB190">
        <v>1500</v>
      </c>
      <c r="AC190" s="4">
        <v>2711</v>
      </c>
      <c r="AD190" s="4">
        <v>1989</v>
      </c>
      <c r="AE190" s="4">
        <v>2096</v>
      </c>
      <c r="AF190" s="4">
        <v>2008</v>
      </c>
      <c r="AG190" s="4">
        <v>1485</v>
      </c>
      <c r="AH190" s="4">
        <v>2143</v>
      </c>
      <c r="AI190" s="9">
        <v>1726</v>
      </c>
      <c r="AJ190" s="9">
        <v>1915</v>
      </c>
      <c r="AK190" s="9">
        <v>1775</v>
      </c>
      <c r="AL190" s="9">
        <v>2056</v>
      </c>
      <c r="AM190" s="9">
        <v>1851</v>
      </c>
      <c r="AN190" s="9">
        <v>1914</v>
      </c>
      <c r="AO190" s="9">
        <v>1972</v>
      </c>
      <c r="AP190" s="9">
        <v>498</v>
      </c>
      <c r="AQ190" s="9">
        <v>1737</v>
      </c>
      <c r="AR190" s="9">
        <v>1900</v>
      </c>
      <c r="AS190" s="9">
        <v>1729</v>
      </c>
      <c r="AT190" s="9">
        <v>1630</v>
      </c>
      <c r="AU190">
        <v>1239.2</v>
      </c>
    </row>
    <row r="191" spans="1:47">
      <c r="A191" s="2" t="str">
        <f t="shared" si="55"/>
        <v>General Fund</v>
      </c>
      <c r="B191" s="2">
        <f t="shared" si="56"/>
        <v>29</v>
      </c>
      <c r="C191" s="2" t="str">
        <f t="shared" si="57"/>
        <v>Circuit Court</v>
      </c>
      <c r="D191" s="2" t="str">
        <f t="shared" si="50"/>
        <v>Circuit Court</v>
      </c>
      <c r="E191" s="2" t="s">
        <v>120</v>
      </c>
      <c r="F191"/>
      <c r="H191" s="2" t="str">
        <f t="shared" si="58"/>
        <v>Presiding Circuit Judge</v>
      </c>
      <c r="I191" s="9" t="s">
        <v>137</v>
      </c>
      <c r="J191" s="9" t="s">
        <v>137</v>
      </c>
      <c r="K191" s="9" t="s">
        <v>137</v>
      </c>
      <c r="L191" s="9" t="s">
        <v>137</v>
      </c>
      <c r="M191" s="9" t="s">
        <v>137</v>
      </c>
      <c r="N191" s="9" t="s">
        <v>137</v>
      </c>
      <c r="O191" s="9" t="s">
        <v>137</v>
      </c>
      <c r="P191" s="9" t="s">
        <v>137</v>
      </c>
      <c r="Q191" s="9" t="s">
        <v>137</v>
      </c>
      <c r="R191" s="9" t="s">
        <v>137</v>
      </c>
      <c r="S191" s="9" t="s">
        <v>137</v>
      </c>
      <c r="T191" s="9" t="s">
        <v>137</v>
      </c>
      <c r="U191" s="9" t="s">
        <v>137</v>
      </c>
      <c r="V191" s="9" t="s">
        <v>137</v>
      </c>
      <c r="W191" s="9">
        <v>5604</v>
      </c>
      <c r="X191" s="9">
        <v>8422</v>
      </c>
      <c r="Y191" s="9">
        <v>6500</v>
      </c>
      <c r="Z191" s="7">
        <v>3230</v>
      </c>
      <c r="AA191" s="25">
        <v>319</v>
      </c>
      <c r="AB191">
        <v>1000</v>
      </c>
      <c r="AC191" s="9" t="s">
        <v>137</v>
      </c>
      <c r="AD191" s="9" t="s">
        <v>137</v>
      </c>
      <c r="AE191" s="9" t="s">
        <v>137</v>
      </c>
      <c r="AF191" s="9" t="s">
        <v>137</v>
      </c>
      <c r="AG191" s="9" t="s">
        <v>137</v>
      </c>
      <c r="AH191" s="9" t="s">
        <v>137</v>
      </c>
      <c r="AI191" s="9" t="s">
        <v>137</v>
      </c>
      <c r="AJ191" s="9" t="s">
        <v>137</v>
      </c>
      <c r="AK191" s="9" t="s">
        <v>137</v>
      </c>
      <c r="AL191" s="9" t="s">
        <v>137</v>
      </c>
      <c r="AM191" s="9" t="s">
        <v>137</v>
      </c>
      <c r="AN191" s="9" t="s">
        <v>137</v>
      </c>
      <c r="AO191" s="9" t="s">
        <v>137</v>
      </c>
      <c r="AP191" s="9" t="s">
        <v>137</v>
      </c>
      <c r="AQ191" s="9">
        <v>5415</v>
      </c>
      <c r="AR191" s="9">
        <v>8421</v>
      </c>
      <c r="AS191" s="9">
        <v>1665</v>
      </c>
      <c r="AT191" s="9">
        <v>1802</v>
      </c>
      <c r="AU191">
        <v>319</v>
      </c>
    </row>
    <row r="192" spans="1:47">
      <c r="A192" s="2" t="str">
        <f t="shared" si="55"/>
        <v>General Fund</v>
      </c>
      <c r="B192" s="2">
        <f t="shared" si="56"/>
        <v>29</v>
      </c>
      <c r="C192" s="2" t="str">
        <f t="shared" si="57"/>
        <v>Circuit Court</v>
      </c>
      <c r="D192" s="2" t="str">
        <f t="shared" si="50"/>
        <v>Circuit Court</v>
      </c>
      <c r="E192" s="2" t="s">
        <v>158</v>
      </c>
      <c r="F192"/>
      <c r="H192" s="2" t="str">
        <f t="shared" si="58"/>
        <v>Presiding Circuit Judge</v>
      </c>
      <c r="I192" s="4" t="s">
        <v>137</v>
      </c>
      <c r="J192" s="4">
        <v>500</v>
      </c>
      <c r="K192" s="4">
        <v>500</v>
      </c>
      <c r="L192" s="4">
        <v>500</v>
      </c>
      <c r="M192" s="4">
        <v>500</v>
      </c>
      <c r="N192" s="4">
        <v>500</v>
      </c>
      <c r="O192" s="9">
        <v>1308</v>
      </c>
      <c r="P192" s="9">
        <v>1000</v>
      </c>
      <c r="Q192" s="9">
        <v>433</v>
      </c>
      <c r="R192" s="9">
        <v>866</v>
      </c>
      <c r="S192" s="9">
        <v>979</v>
      </c>
      <c r="T192" s="9">
        <v>1000</v>
      </c>
      <c r="U192" s="9">
        <v>1000</v>
      </c>
      <c r="V192" s="9" t="s">
        <v>137</v>
      </c>
      <c r="W192" s="9" t="s">
        <v>137</v>
      </c>
      <c r="X192" s="9" t="s">
        <v>137</v>
      </c>
      <c r="Y192" s="9" t="s">
        <v>137</v>
      </c>
      <c r="Z192" s="7" t="s">
        <v>137</v>
      </c>
      <c r="AA192" s="25">
        <v>0</v>
      </c>
      <c r="AB192">
        <v>0</v>
      </c>
      <c r="AC192" s="4" t="s">
        <v>137</v>
      </c>
      <c r="AD192" s="4">
        <v>0</v>
      </c>
      <c r="AE192" s="4">
        <v>0</v>
      </c>
      <c r="AF192" s="4">
        <v>135</v>
      </c>
      <c r="AG192" s="4">
        <v>38</v>
      </c>
      <c r="AH192" s="4">
        <v>210</v>
      </c>
      <c r="AI192" s="9">
        <v>1308</v>
      </c>
      <c r="AJ192" s="9">
        <v>665</v>
      </c>
      <c r="AK192" s="9">
        <v>433</v>
      </c>
      <c r="AL192" s="9">
        <v>866</v>
      </c>
      <c r="AM192" s="9">
        <v>980</v>
      </c>
      <c r="AN192" s="9">
        <v>910</v>
      </c>
      <c r="AO192" s="9">
        <v>280</v>
      </c>
      <c r="AP192" s="9" t="s">
        <v>137</v>
      </c>
      <c r="AQ192" s="9" t="s">
        <v>137</v>
      </c>
      <c r="AR192" s="9" t="s">
        <v>137</v>
      </c>
      <c r="AS192" s="9" t="s">
        <v>137</v>
      </c>
      <c r="AT192" s="9" t="s">
        <v>137</v>
      </c>
      <c r="AU192">
        <v>0</v>
      </c>
    </row>
    <row r="193" spans="1:47">
      <c r="A193" s="2" t="str">
        <f t="shared" si="55"/>
        <v>General Fund</v>
      </c>
      <c r="B193" s="2">
        <f t="shared" si="56"/>
        <v>29</v>
      </c>
      <c r="C193" s="2" t="str">
        <f t="shared" si="57"/>
        <v>Circuit Court</v>
      </c>
      <c r="D193" s="2" t="str">
        <f t="shared" si="50"/>
        <v>Circuit Court</v>
      </c>
      <c r="E193" s="2" t="s">
        <v>57</v>
      </c>
      <c r="F193"/>
      <c r="H193" s="2" t="str">
        <f t="shared" si="58"/>
        <v>Presiding Circuit Judge</v>
      </c>
      <c r="I193" s="4">
        <v>2000</v>
      </c>
      <c r="J193" s="4">
        <v>2000</v>
      </c>
      <c r="K193" s="4">
        <v>2189</v>
      </c>
      <c r="L193" s="4">
        <v>2500</v>
      </c>
      <c r="M193" s="4">
        <v>2500</v>
      </c>
      <c r="N193" s="4">
        <v>2500</v>
      </c>
      <c r="O193" s="9">
        <v>2825</v>
      </c>
      <c r="P193" s="9">
        <v>3500</v>
      </c>
      <c r="Q193" s="9">
        <v>2000</v>
      </c>
      <c r="R193" s="9">
        <v>1272</v>
      </c>
      <c r="S193" s="9">
        <v>1959</v>
      </c>
      <c r="T193" s="9">
        <v>2000</v>
      </c>
      <c r="U193" s="9">
        <v>2000</v>
      </c>
      <c r="V193" s="9">
        <v>104</v>
      </c>
      <c r="W193" s="9">
        <v>500</v>
      </c>
      <c r="X193" s="9">
        <v>10600</v>
      </c>
      <c r="Y193" s="9">
        <v>1500</v>
      </c>
      <c r="Z193" s="7">
        <v>1045</v>
      </c>
      <c r="AA193" s="25">
        <v>0</v>
      </c>
      <c r="AB193">
        <v>0</v>
      </c>
      <c r="AC193" s="4">
        <v>1117</v>
      </c>
      <c r="AD193" s="4">
        <v>1600</v>
      </c>
      <c r="AE193" s="4">
        <v>2189</v>
      </c>
      <c r="AF193" s="4">
        <v>2107</v>
      </c>
      <c r="AG193" s="4">
        <v>1973</v>
      </c>
      <c r="AH193" s="4">
        <v>2096</v>
      </c>
      <c r="AI193" s="9">
        <v>2825</v>
      </c>
      <c r="AJ193" s="9">
        <v>2170</v>
      </c>
      <c r="AK193" s="9">
        <v>1807</v>
      </c>
      <c r="AL193" s="9">
        <v>1272</v>
      </c>
      <c r="AM193" s="9">
        <v>1959</v>
      </c>
      <c r="AN193" s="9">
        <v>1427</v>
      </c>
      <c r="AO193" s="9">
        <v>1125</v>
      </c>
      <c r="AP193" s="9">
        <v>104</v>
      </c>
      <c r="AQ193" s="9">
        <v>348</v>
      </c>
      <c r="AR193" s="9">
        <v>10560</v>
      </c>
      <c r="AS193" s="9">
        <v>345</v>
      </c>
      <c r="AT193" s="9">
        <v>293</v>
      </c>
      <c r="AU193">
        <v>0</v>
      </c>
    </row>
    <row r="194" spans="1:47">
      <c r="A194" s="2" t="str">
        <f t="shared" si="55"/>
        <v>General Fund</v>
      </c>
      <c r="B194" s="2">
        <f t="shared" si="56"/>
        <v>29</v>
      </c>
      <c r="C194" s="2" t="str">
        <f t="shared" si="57"/>
        <v>Circuit Court</v>
      </c>
      <c r="D194" s="2" t="str">
        <f t="shared" si="50"/>
        <v>Circuit Court</v>
      </c>
      <c r="E194" s="2" t="s">
        <v>159</v>
      </c>
      <c r="F194"/>
      <c r="H194" s="2" t="str">
        <f t="shared" si="58"/>
        <v>Presiding Circuit Judge</v>
      </c>
      <c r="I194" s="4">
        <v>1611</v>
      </c>
      <c r="J194" s="4">
        <v>1688</v>
      </c>
      <c r="K194" s="4">
        <v>1653</v>
      </c>
      <c r="L194" s="4">
        <v>2000</v>
      </c>
      <c r="M194" s="4">
        <v>2000</v>
      </c>
      <c r="N194" s="4">
        <v>2000</v>
      </c>
      <c r="O194" s="9">
        <v>2000</v>
      </c>
      <c r="P194" s="9">
        <v>2000</v>
      </c>
      <c r="Q194" s="9">
        <v>1742</v>
      </c>
      <c r="R194" s="9">
        <v>1781</v>
      </c>
      <c r="S194" s="9">
        <v>1742</v>
      </c>
      <c r="T194" s="9">
        <v>1703</v>
      </c>
      <c r="U194" s="9">
        <v>1685</v>
      </c>
      <c r="V194" s="9" t="s">
        <v>137</v>
      </c>
      <c r="W194" s="9" t="s">
        <v>137</v>
      </c>
      <c r="X194" s="9" t="s">
        <v>137</v>
      </c>
      <c r="Y194" s="9" t="s">
        <v>137</v>
      </c>
      <c r="Z194" s="7" t="s">
        <v>137</v>
      </c>
      <c r="AA194" s="25">
        <v>2000</v>
      </c>
      <c r="AB194">
        <v>2000</v>
      </c>
      <c r="AC194" s="4">
        <v>1611</v>
      </c>
      <c r="AD194" s="4">
        <v>1688</v>
      </c>
      <c r="AE194" s="4">
        <v>1653</v>
      </c>
      <c r="AF194" s="4">
        <v>1863</v>
      </c>
      <c r="AG194" s="4">
        <v>1713</v>
      </c>
      <c r="AH194" s="4">
        <v>1639</v>
      </c>
      <c r="AI194" s="9">
        <v>1725</v>
      </c>
      <c r="AJ194" s="9">
        <v>1703</v>
      </c>
      <c r="AK194" s="9">
        <v>1742</v>
      </c>
      <c r="AL194" s="9">
        <v>1781</v>
      </c>
      <c r="AM194" s="9">
        <v>1743</v>
      </c>
      <c r="AN194" s="9">
        <v>1703</v>
      </c>
      <c r="AO194" s="9">
        <v>1685</v>
      </c>
      <c r="AP194" s="9" t="s">
        <v>137</v>
      </c>
      <c r="AQ194" s="9" t="s">
        <v>137</v>
      </c>
      <c r="AR194" s="9" t="s">
        <v>137</v>
      </c>
      <c r="AS194" s="9" t="s">
        <v>137</v>
      </c>
      <c r="AT194" s="9" t="s">
        <v>137</v>
      </c>
      <c r="AU194">
        <v>1558.48</v>
      </c>
    </row>
    <row r="195" spans="1:47">
      <c r="A195" s="2" t="str">
        <f t="shared" si="55"/>
        <v>General Fund</v>
      </c>
      <c r="B195" s="2">
        <f t="shared" si="56"/>
        <v>29</v>
      </c>
      <c r="C195" s="2" t="str">
        <f t="shared" si="57"/>
        <v>Circuit Court</v>
      </c>
      <c r="D195" s="2" t="str">
        <f t="shared" si="50"/>
        <v>Circuit Court</v>
      </c>
      <c r="E195" s="2" t="s">
        <v>180</v>
      </c>
      <c r="F195"/>
      <c r="H195" s="2" t="str">
        <f t="shared" si="58"/>
        <v>Presiding Circuit Judge</v>
      </c>
      <c r="I195" s="4">
        <v>418</v>
      </c>
      <c r="J195" s="4">
        <v>500</v>
      </c>
      <c r="K195" s="4">
        <v>500</v>
      </c>
      <c r="L195" s="4">
        <v>1000</v>
      </c>
      <c r="M195" s="4">
        <v>500</v>
      </c>
      <c r="N195" s="4">
        <v>500</v>
      </c>
      <c r="O195" s="9">
        <v>500</v>
      </c>
      <c r="P195" s="9">
        <v>500</v>
      </c>
      <c r="Q195" s="9" t="s">
        <v>137</v>
      </c>
      <c r="R195" s="9" t="s">
        <v>137</v>
      </c>
      <c r="S195" s="9" t="s">
        <v>137</v>
      </c>
      <c r="T195" s="9" t="s">
        <v>137</v>
      </c>
      <c r="U195" s="9" t="s">
        <v>137</v>
      </c>
      <c r="V195" s="9" t="s">
        <v>137</v>
      </c>
      <c r="W195" s="9" t="s">
        <v>137</v>
      </c>
      <c r="X195" s="9" t="s">
        <v>137</v>
      </c>
      <c r="Y195" s="9" t="s">
        <v>137</v>
      </c>
      <c r="Z195" s="7" t="s">
        <v>137</v>
      </c>
      <c r="AA195" s="25">
        <v>0</v>
      </c>
      <c r="AB195">
        <v>0</v>
      </c>
      <c r="AC195" s="4">
        <v>0</v>
      </c>
      <c r="AD195" s="4">
        <v>0</v>
      </c>
      <c r="AE195" s="4">
        <v>0</v>
      </c>
      <c r="AF195" s="4">
        <v>75</v>
      </c>
      <c r="AG195" s="4">
        <v>0</v>
      </c>
      <c r="AH195" s="4">
        <v>0</v>
      </c>
      <c r="AI195" s="9">
        <v>0</v>
      </c>
      <c r="AJ195" s="9">
        <v>0</v>
      </c>
      <c r="AK195" s="9" t="s">
        <v>137</v>
      </c>
      <c r="AL195" s="9" t="s">
        <v>137</v>
      </c>
      <c r="AM195" s="9" t="s">
        <v>137</v>
      </c>
      <c r="AN195" s="9" t="s">
        <v>137</v>
      </c>
      <c r="AO195" s="9" t="s">
        <v>137</v>
      </c>
      <c r="AP195" s="9" t="s">
        <v>137</v>
      </c>
      <c r="AQ195" s="9" t="s">
        <v>137</v>
      </c>
      <c r="AR195" s="9" t="s">
        <v>137</v>
      </c>
      <c r="AS195" s="9" t="s">
        <v>137</v>
      </c>
      <c r="AT195" s="9" t="s">
        <v>137</v>
      </c>
      <c r="AU195">
        <v>0</v>
      </c>
    </row>
    <row r="196" spans="1:47">
      <c r="A196" s="2" t="str">
        <f t="shared" si="55"/>
        <v>General Fund</v>
      </c>
      <c r="B196" s="2">
        <f t="shared" si="56"/>
        <v>29</v>
      </c>
      <c r="C196" s="2" t="str">
        <f t="shared" si="57"/>
        <v>Circuit Court</v>
      </c>
      <c r="D196" s="2" t="str">
        <f t="shared" si="50"/>
        <v>Circuit Court</v>
      </c>
      <c r="E196" s="2" t="s">
        <v>59</v>
      </c>
      <c r="F196"/>
      <c r="H196" s="2" t="str">
        <f t="shared" si="58"/>
        <v>Presiding Circuit Judge</v>
      </c>
      <c r="I196" s="9" t="s">
        <v>137</v>
      </c>
      <c r="J196" s="9" t="s">
        <v>137</v>
      </c>
      <c r="K196" s="9" t="s">
        <v>137</v>
      </c>
      <c r="L196" s="9" t="s">
        <v>137</v>
      </c>
      <c r="M196" s="9" t="s">
        <v>137</v>
      </c>
      <c r="N196" s="9" t="s">
        <v>137</v>
      </c>
      <c r="O196" s="9" t="s">
        <v>137</v>
      </c>
      <c r="P196" s="9" t="s">
        <v>137</v>
      </c>
      <c r="Q196" s="9" t="s">
        <v>137</v>
      </c>
      <c r="R196" s="9" t="s">
        <v>137</v>
      </c>
      <c r="S196" s="9" t="s">
        <v>137</v>
      </c>
      <c r="T196" s="9" t="s">
        <v>137</v>
      </c>
      <c r="U196" s="9" t="s">
        <v>137</v>
      </c>
      <c r="V196" s="9" t="s">
        <v>137</v>
      </c>
      <c r="W196" s="9">
        <v>1698</v>
      </c>
      <c r="X196" s="9">
        <v>1750</v>
      </c>
      <c r="Y196" s="9">
        <v>5690</v>
      </c>
      <c r="Z196" s="7">
        <v>5186</v>
      </c>
      <c r="AA196" s="25">
        <v>4991.58</v>
      </c>
      <c r="AB196">
        <v>5000</v>
      </c>
      <c r="AC196" s="9" t="s">
        <v>137</v>
      </c>
      <c r="AD196" s="9" t="s">
        <v>137</v>
      </c>
      <c r="AE196" s="9" t="s">
        <v>137</v>
      </c>
      <c r="AF196" s="9" t="s">
        <v>137</v>
      </c>
      <c r="AG196" s="9" t="s">
        <v>137</v>
      </c>
      <c r="AH196" s="9" t="s">
        <v>137</v>
      </c>
      <c r="AI196" s="9" t="s">
        <v>137</v>
      </c>
      <c r="AJ196" s="9" t="s">
        <v>137</v>
      </c>
      <c r="AK196" s="9" t="s">
        <v>137</v>
      </c>
      <c r="AL196" s="9" t="s">
        <v>137</v>
      </c>
      <c r="AM196" s="9" t="s">
        <v>137</v>
      </c>
      <c r="AN196" s="9" t="s">
        <v>137</v>
      </c>
      <c r="AO196" s="9" t="s">
        <v>137</v>
      </c>
      <c r="AP196" s="9" t="s">
        <v>137</v>
      </c>
      <c r="AQ196" s="9">
        <v>1698</v>
      </c>
      <c r="AR196" s="9">
        <v>1703</v>
      </c>
      <c r="AS196" s="9">
        <v>2159</v>
      </c>
      <c r="AT196" s="9">
        <v>5186</v>
      </c>
      <c r="AU196">
        <v>4991.58</v>
      </c>
    </row>
    <row r="197" spans="1:47">
      <c r="A197" s="2" t="str">
        <f t="shared" si="55"/>
        <v>General Fund</v>
      </c>
      <c r="B197" s="2">
        <f t="shared" si="56"/>
        <v>29</v>
      </c>
      <c r="C197" s="2" t="str">
        <f t="shared" si="57"/>
        <v>Circuit Court</v>
      </c>
      <c r="D197" s="2" t="str">
        <f t="shared" si="50"/>
        <v>Circuit Court</v>
      </c>
      <c r="E197" s="2" t="s">
        <v>121</v>
      </c>
      <c r="H197" s="2" t="str">
        <f t="shared" si="58"/>
        <v>Presiding Circuit Judge</v>
      </c>
      <c r="I197" s="4">
        <v>27499</v>
      </c>
      <c r="J197" s="4">
        <v>26500</v>
      </c>
      <c r="K197" s="4">
        <v>23873</v>
      </c>
      <c r="L197" s="4">
        <v>25000</v>
      </c>
      <c r="M197" s="4">
        <v>25000</v>
      </c>
      <c r="N197" s="4">
        <v>18000</v>
      </c>
      <c r="O197" s="9">
        <v>23000</v>
      </c>
      <c r="P197" s="9">
        <v>23000</v>
      </c>
      <c r="Q197" s="9">
        <v>7866</v>
      </c>
      <c r="R197" s="9">
        <v>13785</v>
      </c>
      <c r="S197" s="9">
        <v>14481</v>
      </c>
      <c r="T197" s="9">
        <v>10060</v>
      </c>
      <c r="U197" s="9">
        <v>25544</v>
      </c>
      <c r="V197" s="9">
        <v>19676</v>
      </c>
      <c r="W197" s="9">
        <v>9487</v>
      </c>
      <c r="X197" s="9">
        <v>2900</v>
      </c>
      <c r="Y197" s="9">
        <v>15000</v>
      </c>
      <c r="Z197" s="7">
        <v>10247</v>
      </c>
      <c r="AA197" s="25">
        <v>6816.45</v>
      </c>
      <c r="AB197">
        <v>8000</v>
      </c>
      <c r="AC197" s="4">
        <v>23132</v>
      </c>
      <c r="AD197" s="4">
        <v>17130</v>
      </c>
      <c r="AE197" s="4">
        <v>20528</v>
      </c>
      <c r="AF197" s="4">
        <v>21407</v>
      </c>
      <c r="AG197" s="4">
        <v>20102</v>
      </c>
      <c r="AH197" s="4">
        <v>15423</v>
      </c>
      <c r="AI197" s="9">
        <v>14123</v>
      </c>
      <c r="AJ197" s="9">
        <v>17453</v>
      </c>
      <c r="AK197" s="9">
        <v>7604</v>
      </c>
      <c r="AL197" s="9">
        <v>13785</v>
      </c>
      <c r="AM197" s="9">
        <v>14481</v>
      </c>
      <c r="AN197" s="9">
        <v>10060</v>
      </c>
      <c r="AO197" s="9">
        <v>25544</v>
      </c>
      <c r="AP197" s="9">
        <v>19676</v>
      </c>
      <c r="AQ197" s="9">
        <v>3325</v>
      </c>
      <c r="AR197" s="9">
        <v>2611</v>
      </c>
      <c r="AS197" s="9">
        <v>13591</v>
      </c>
      <c r="AT197" s="9">
        <v>10247</v>
      </c>
      <c r="AU197">
        <v>4382.37</v>
      </c>
    </row>
    <row r="198" spans="1:47">
      <c r="A198" s="2" t="str">
        <f t="shared" si="55"/>
        <v>General Fund</v>
      </c>
      <c r="B198" s="2">
        <f t="shared" si="56"/>
        <v>29</v>
      </c>
      <c r="C198" s="2" t="str">
        <f t="shared" si="57"/>
        <v>Circuit Court</v>
      </c>
      <c r="D198" s="2" t="str">
        <f t="shared" si="50"/>
        <v>Circuit Court</v>
      </c>
      <c r="E198" s="2" t="s">
        <v>122</v>
      </c>
      <c r="H198" s="2" t="str">
        <f t="shared" si="58"/>
        <v>Presiding Circuit Judge</v>
      </c>
      <c r="I198" s="4">
        <v>2000</v>
      </c>
      <c r="J198" s="4">
        <v>2000</v>
      </c>
      <c r="K198" s="4">
        <v>2000</v>
      </c>
      <c r="L198" s="4">
        <v>2000</v>
      </c>
      <c r="M198" s="4">
        <v>2000</v>
      </c>
      <c r="N198" s="4">
        <v>2000</v>
      </c>
      <c r="O198" s="7">
        <v>2517</v>
      </c>
      <c r="P198" s="7">
        <v>3000</v>
      </c>
      <c r="Q198" s="7">
        <v>-45</v>
      </c>
      <c r="R198" s="7">
        <v>26</v>
      </c>
      <c r="S198" s="7">
        <v>2302</v>
      </c>
      <c r="T198" s="7">
        <v>2500</v>
      </c>
      <c r="U198" s="7">
        <v>1438</v>
      </c>
      <c r="V198" s="7">
        <v>883</v>
      </c>
      <c r="W198" s="7">
        <v>3000</v>
      </c>
      <c r="X198" s="7">
        <v>3078</v>
      </c>
      <c r="Y198" s="7">
        <v>4000</v>
      </c>
      <c r="Z198" s="7">
        <v>1477</v>
      </c>
      <c r="AA198" s="25">
        <v>3000</v>
      </c>
      <c r="AB198">
        <v>4000</v>
      </c>
      <c r="AC198" s="4">
        <v>745</v>
      </c>
      <c r="AD198" s="4">
        <v>1016</v>
      </c>
      <c r="AE198" s="4">
        <v>1921</v>
      </c>
      <c r="AF198" s="4">
        <v>658</v>
      </c>
      <c r="AG198" s="4">
        <v>1222</v>
      </c>
      <c r="AH198" s="4">
        <v>1969</v>
      </c>
      <c r="AI198" s="7">
        <v>2517</v>
      </c>
      <c r="AJ198" s="7">
        <v>2634</v>
      </c>
      <c r="AK198" s="7">
        <v>-45</v>
      </c>
      <c r="AL198" s="7">
        <v>26</v>
      </c>
      <c r="AM198" s="7">
        <v>2248</v>
      </c>
      <c r="AN198" s="7">
        <v>1843</v>
      </c>
      <c r="AO198" s="7">
        <v>1438</v>
      </c>
      <c r="AP198" s="7">
        <v>883</v>
      </c>
      <c r="AQ198" s="7">
        <v>1784</v>
      </c>
      <c r="AR198" s="7">
        <v>758</v>
      </c>
      <c r="AS198" s="7">
        <v>706</v>
      </c>
      <c r="AT198" s="7">
        <v>1118</v>
      </c>
      <c r="AU198">
        <v>1520.8</v>
      </c>
    </row>
    <row r="199" spans="1:47">
      <c r="A199" s="2" t="str">
        <f t="shared" si="55"/>
        <v>General Fund</v>
      </c>
      <c r="B199" s="2">
        <f t="shared" si="56"/>
        <v>29</v>
      </c>
      <c r="C199" s="2" t="str">
        <f t="shared" si="57"/>
        <v>Circuit Court</v>
      </c>
      <c r="D199" s="2" t="str">
        <f t="shared" si="50"/>
        <v>Circuit Court</v>
      </c>
      <c r="E199" s="2" t="s">
        <v>79</v>
      </c>
      <c r="H199" s="2" t="str">
        <f t="shared" si="58"/>
        <v>Presiding Circuit Judge</v>
      </c>
      <c r="I199" s="4">
        <v>2400</v>
      </c>
      <c r="J199" s="6">
        <v>2400</v>
      </c>
      <c r="K199" s="6">
        <v>1797</v>
      </c>
      <c r="L199" s="6">
        <v>2000</v>
      </c>
      <c r="M199" s="6">
        <v>2000</v>
      </c>
      <c r="N199" s="6">
        <v>7000</v>
      </c>
      <c r="O199" s="7">
        <v>2000</v>
      </c>
      <c r="P199" s="10">
        <v>3500</v>
      </c>
      <c r="Q199" s="10">
        <v>787</v>
      </c>
      <c r="R199" s="10">
        <v>1731</v>
      </c>
      <c r="S199" s="10">
        <v>3620</v>
      </c>
      <c r="T199" s="10" t="s">
        <v>137</v>
      </c>
      <c r="U199" s="10" t="s">
        <v>137</v>
      </c>
      <c r="V199" s="10" t="s">
        <v>137</v>
      </c>
      <c r="W199" s="10" t="s">
        <v>137</v>
      </c>
      <c r="X199" s="10" t="s">
        <v>137</v>
      </c>
      <c r="Y199" s="10" t="s">
        <v>137</v>
      </c>
      <c r="Z199" s="7" t="s">
        <v>137</v>
      </c>
      <c r="AA199" s="25">
        <v>0</v>
      </c>
      <c r="AB199">
        <v>0</v>
      </c>
      <c r="AC199" s="4">
        <v>1911</v>
      </c>
      <c r="AD199" s="6">
        <v>1512</v>
      </c>
      <c r="AE199" s="6">
        <v>1581</v>
      </c>
      <c r="AF199" s="6">
        <v>713</v>
      </c>
      <c r="AG199" s="6">
        <v>1201</v>
      </c>
      <c r="AH199" s="6">
        <v>5193</v>
      </c>
      <c r="AI199" s="7">
        <v>1174</v>
      </c>
      <c r="AJ199" s="10">
        <v>1397</v>
      </c>
      <c r="AK199" s="10">
        <v>787</v>
      </c>
      <c r="AL199" s="10">
        <v>1731</v>
      </c>
      <c r="AM199" s="10">
        <v>3621</v>
      </c>
      <c r="AN199" s="10" t="s">
        <v>137</v>
      </c>
      <c r="AO199" s="10" t="s">
        <v>137</v>
      </c>
      <c r="AP199" s="10" t="s">
        <v>137</v>
      </c>
      <c r="AQ199" s="10" t="s">
        <v>137</v>
      </c>
      <c r="AR199" s="10" t="s">
        <v>137</v>
      </c>
      <c r="AS199" s="10" t="s">
        <v>137</v>
      </c>
      <c r="AT199" s="10" t="s">
        <v>137</v>
      </c>
      <c r="AU199">
        <v>0</v>
      </c>
    </row>
    <row r="200" spans="1:47">
      <c r="A200" s="2" t="s">
        <v>44</v>
      </c>
      <c r="B200" s="2">
        <f>B184+1</f>
        <v>30</v>
      </c>
      <c r="C200" s="2" t="s">
        <v>123</v>
      </c>
      <c r="D200" s="2" t="str">
        <f t="shared" si="50"/>
        <v>Public Defender</v>
      </c>
      <c r="E200" s="2" t="s">
        <v>114</v>
      </c>
      <c r="F200"/>
      <c r="G200" s="3"/>
      <c r="H200" s="2" t="s">
        <v>123</v>
      </c>
      <c r="I200" s="4">
        <v>74635</v>
      </c>
      <c r="J200" s="4">
        <v>77335</v>
      </c>
      <c r="K200" s="4">
        <v>85020</v>
      </c>
      <c r="L200" s="4">
        <v>85945</v>
      </c>
      <c r="M200" s="4">
        <v>88508</v>
      </c>
      <c r="N200" s="4">
        <v>91100</v>
      </c>
      <c r="O200" s="9">
        <v>93819</v>
      </c>
      <c r="P200" s="9">
        <v>94120</v>
      </c>
      <c r="Q200" s="9">
        <v>97583</v>
      </c>
      <c r="R200" s="9">
        <v>100668</v>
      </c>
      <c r="S200" s="9">
        <v>101534</v>
      </c>
      <c r="T200" s="9">
        <v>107168</v>
      </c>
      <c r="U200" s="9">
        <v>108945</v>
      </c>
      <c r="V200" s="9">
        <v>113303</v>
      </c>
      <c r="W200" s="9">
        <v>176612</v>
      </c>
      <c r="X200" s="9">
        <v>149876</v>
      </c>
      <c r="Y200" s="9">
        <v>156549</v>
      </c>
      <c r="Z200" s="7">
        <v>183539</v>
      </c>
      <c r="AA200" s="25">
        <f>172110.05+12590.53+831</f>
        <v>185531.58</v>
      </c>
      <c r="AB200">
        <v>173000</v>
      </c>
      <c r="AC200" s="4">
        <v>73363</v>
      </c>
      <c r="AD200" s="4">
        <v>76836</v>
      </c>
      <c r="AE200" s="4">
        <v>84520</v>
      </c>
      <c r="AF200" s="4">
        <v>85213</v>
      </c>
      <c r="AG200" s="4">
        <v>88289</v>
      </c>
      <c r="AH200" s="4">
        <v>90600</v>
      </c>
      <c r="AI200" s="9">
        <v>93344</v>
      </c>
      <c r="AJ200" s="9">
        <v>93613</v>
      </c>
      <c r="AK200" s="9">
        <v>97083</v>
      </c>
      <c r="AL200" s="9">
        <v>100668</v>
      </c>
      <c r="AM200" s="9">
        <v>101035</v>
      </c>
      <c r="AN200" s="9">
        <v>107168</v>
      </c>
      <c r="AO200" s="9">
        <v>108945</v>
      </c>
      <c r="AP200" s="9">
        <v>113303</v>
      </c>
      <c r="AQ200" s="9">
        <v>169259</v>
      </c>
      <c r="AR200" s="9">
        <v>131860</v>
      </c>
      <c r="AS200" s="9">
        <v>156549</v>
      </c>
      <c r="AT200" s="9">
        <v>183539</v>
      </c>
      <c r="AU200">
        <f>172110.05+12590.53-5.03</f>
        <v>184695.55</v>
      </c>
    </row>
    <row r="201" spans="1:47">
      <c r="A201" s="2" t="str">
        <f>A200</f>
        <v>General Fund</v>
      </c>
      <c r="B201" s="2">
        <f>B200</f>
        <v>30</v>
      </c>
      <c r="C201" s="2" t="str">
        <f>C200</f>
        <v>Public Defender</v>
      </c>
      <c r="D201" s="2" t="str">
        <f t="shared" si="50"/>
        <v>Public Defender</v>
      </c>
      <c r="E201" s="2" t="s">
        <v>51</v>
      </c>
      <c r="F201"/>
      <c r="H201" s="2" t="str">
        <f>H200</f>
        <v>Public Defender</v>
      </c>
      <c r="I201" s="9" t="s">
        <v>137</v>
      </c>
      <c r="J201" s="9" t="s">
        <v>137</v>
      </c>
      <c r="K201" s="9" t="s">
        <v>137</v>
      </c>
      <c r="L201" s="9" t="s">
        <v>137</v>
      </c>
      <c r="M201" s="9" t="s">
        <v>137</v>
      </c>
      <c r="N201" s="9" t="s">
        <v>137</v>
      </c>
      <c r="O201" s="9" t="s">
        <v>137</v>
      </c>
      <c r="P201" s="9" t="s">
        <v>137</v>
      </c>
      <c r="Q201" s="9" t="s">
        <v>137</v>
      </c>
      <c r="R201" s="9" t="s">
        <v>137</v>
      </c>
      <c r="S201" s="9" t="s">
        <v>137</v>
      </c>
      <c r="T201" s="9" t="s">
        <v>137</v>
      </c>
      <c r="U201" s="9" t="s">
        <v>137</v>
      </c>
      <c r="V201" s="9" t="s">
        <v>137</v>
      </c>
      <c r="W201" s="9">
        <v>661</v>
      </c>
      <c r="X201" s="9">
        <v>628</v>
      </c>
      <c r="Y201" s="9">
        <v>625</v>
      </c>
      <c r="Z201" s="7">
        <v>1418</v>
      </c>
      <c r="AA201" s="25">
        <v>592.47</v>
      </c>
      <c r="AB201">
        <v>700</v>
      </c>
      <c r="AC201" s="9" t="s">
        <v>137</v>
      </c>
      <c r="AD201" s="9" t="s">
        <v>137</v>
      </c>
      <c r="AE201" s="9" t="s">
        <v>137</v>
      </c>
      <c r="AF201" s="9" t="s">
        <v>137</v>
      </c>
      <c r="AG201" s="9" t="s">
        <v>137</v>
      </c>
      <c r="AH201" s="9" t="s">
        <v>137</v>
      </c>
      <c r="AI201" s="9" t="s">
        <v>137</v>
      </c>
      <c r="AJ201" s="9" t="s">
        <v>137</v>
      </c>
      <c r="AK201" s="9" t="s">
        <v>137</v>
      </c>
      <c r="AL201" s="9" t="s">
        <v>137</v>
      </c>
      <c r="AM201" s="9" t="s">
        <v>137</v>
      </c>
      <c r="AN201" s="9" t="s">
        <v>137</v>
      </c>
      <c r="AO201" s="9" t="s">
        <v>137</v>
      </c>
      <c r="AP201" s="9" t="s">
        <v>137</v>
      </c>
      <c r="AQ201" s="9">
        <v>558</v>
      </c>
      <c r="AR201" s="9">
        <v>338</v>
      </c>
      <c r="AS201" s="9">
        <v>504</v>
      </c>
      <c r="AT201" s="9">
        <v>1385</v>
      </c>
      <c r="AU201">
        <v>475.14</v>
      </c>
    </row>
    <row r="202" spans="1:47">
      <c r="A202" s="2" t="str">
        <f t="shared" ref="A202:A213" si="59">A201</f>
        <v>General Fund</v>
      </c>
      <c r="B202" s="2">
        <f t="shared" ref="B202:B213" si="60">B201</f>
        <v>30</v>
      </c>
      <c r="C202" s="2" t="str">
        <f t="shared" ref="C202:C213" si="61">C201</f>
        <v>Public Defender</v>
      </c>
      <c r="D202" s="2" t="str">
        <f t="shared" si="50"/>
        <v>Public Defender</v>
      </c>
      <c r="E202" s="2" t="s">
        <v>50</v>
      </c>
      <c r="F202"/>
      <c r="H202" s="2" t="str">
        <f t="shared" ref="H202:H213" si="62">H201</f>
        <v>Public Defender</v>
      </c>
      <c r="I202" s="4">
        <v>1600</v>
      </c>
      <c r="J202" s="4">
        <v>1600</v>
      </c>
      <c r="K202" s="4">
        <v>1600</v>
      </c>
      <c r="L202" s="4">
        <v>1600</v>
      </c>
      <c r="M202" s="4">
        <v>1600</v>
      </c>
      <c r="N202" s="4">
        <v>1600</v>
      </c>
      <c r="O202" s="9">
        <v>1600</v>
      </c>
      <c r="P202" s="9">
        <v>1600</v>
      </c>
      <c r="Q202" s="9">
        <v>939</v>
      </c>
      <c r="R202" s="9" t="s">
        <v>137</v>
      </c>
      <c r="S202" s="9" t="s">
        <v>137</v>
      </c>
      <c r="T202" s="9" t="s">
        <v>137</v>
      </c>
      <c r="U202" s="9">
        <v>187</v>
      </c>
      <c r="V202" s="9">
        <v>175</v>
      </c>
      <c r="W202" s="9" t="s">
        <v>137</v>
      </c>
      <c r="X202" s="9" t="s">
        <v>137</v>
      </c>
      <c r="Y202" s="9" t="s">
        <v>137</v>
      </c>
      <c r="Z202" s="7" t="s">
        <v>137</v>
      </c>
      <c r="AA202" s="25">
        <v>0</v>
      </c>
      <c r="AB202">
        <v>0</v>
      </c>
      <c r="AC202" s="4">
        <v>65</v>
      </c>
      <c r="AD202" s="4">
        <v>0</v>
      </c>
      <c r="AE202" s="4">
        <v>0</v>
      </c>
      <c r="AF202" s="4">
        <v>0</v>
      </c>
      <c r="AG202" s="4">
        <v>0</v>
      </c>
      <c r="AH202" s="4">
        <v>0</v>
      </c>
      <c r="AI202" s="9">
        <v>0</v>
      </c>
      <c r="AJ202" s="9">
        <v>0</v>
      </c>
      <c r="AK202" s="9">
        <v>0</v>
      </c>
      <c r="AL202" s="9" t="s">
        <v>137</v>
      </c>
      <c r="AM202" s="9" t="s">
        <v>137</v>
      </c>
      <c r="AN202" s="9" t="s">
        <v>137</v>
      </c>
      <c r="AO202" s="9">
        <v>150</v>
      </c>
      <c r="AP202" s="9">
        <v>175</v>
      </c>
      <c r="AQ202" s="9" t="s">
        <v>137</v>
      </c>
      <c r="AR202" s="9" t="s">
        <v>137</v>
      </c>
      <c r="AS202" s="9" t="s">
        <v>137</v>
      </c>
      <c r="AT202" s="9" t="s">
        <v>137</v>
      </c>
      <c r="AU202">
        <v>0</v>
      </c>
    </row>
    <row r="203" spans="1:47">
      <c r="A203" s="2" t="str">
        <f t="shared" si="59"/>
        <v>General Fund</v>
      </c>
      <c r="B203" s="2">
        <f t="shared" si="60"/>
        <v>30</v>
      </c>
      <c r="C203" s="2" t="str">
        <f t="shared" si="61"/>
        <v>Public Defender</v>
      </c>
      <c r="D203" s="2" t="str">
        <f t="shared" si="50"/>
        <v>Public Defender</v>
      </c>
      <c r="E203" s="2" t="s">
        <v>59</v>
      </c>
      <c r="F203"/>
      <c r="H203" s="2" t="str">
        <f t="shared" si="62"/>
        <v>Public Defender</v>
      </c>
      <c r="I203" s="9" t="s">
        <v>137</v>
      </c>
      <c r="J203" s="9" t="s">
        <v>137</v>
      </c>
      <c r="K203" s="9" t="s">
        <v>137</v>
      </c>
      <c r="L203" s="9" t="s">
        <v>137</v>
      </c>
      <c r="M203" s="9" t="s">
        <v>137</v>
      </c>
      <c r="N203" s="9" t="s">
        <v>137</v>
      </c>
      <c r="O203" s="9" t="s">
        <v>137</v>
      </c>
      <c r="P203" s="9" t="s">
        <v>137</v>
      </c>
      <c r="Q203" s="9" t="s">
        <v>137</v>
      </c>
      <c r="R203" s="9" t="s">
        <v>137</v>
      </c>
      <c r="S203" s="9" t="s">
        <v>137</v>
      </c>
      <c r="T203" s="9" t="s">
        <v>137</v>
      </c>
      <c r="U203" s="9" t="s">
        <v>137</v>
      </c>
      <c r="V203" s="9" t="s">
        <v>137</v>
      </c>
      <c r="W203" s="9">
        <v>839</v>
      </c>
      <c r="X203" s="9">
        <v>1057</v>
      </c>
      <c r="Y203" s="9">
        <v>3574</v>
      </c>
      <c r="Z203" s="7" t="s">
        <v>137</v>
      </c>
      <c r="AA203" s="25">
        <v>1018.95</v>
      </c>
      <c r="AB203">
        <v>1000</v>
      </c>
      <c r="AC203" s="9" t="s">
        <v>137</v>
      </c>
      <c r="AD203" s="9" t="s">
        <v>137</v>
      </c>
      <c r="AE203" s="9" t="s">
        <v>137</v>
      </c>
      <c r="AF203" s="9" t="s">
        <v>137</v>
      </c>
      <c r="AG203" s="9" t="s">
        <v>137</v>
      </c>
      <c r="AH203" s="9" t="s">
        <v>137</v>
      </c>
      <c r="AI203" s="9" t="s">
        <v>137</v>
      </c>
      <c r="AJ203" s="9" t="s">
        <v>137</v>
      </c>
      <c r="AK203" s="9" t="s">
        <v>137</v>
      </c>
      <c r="AL203" s="9" t="s">
        <v>137</v>
      </c>
      <c r="AM203" s="9" t="s">
        <v>137</v>
      </c>
      <c r="AN203" s="9" t="s">
        <v>137</v>
      </c>
      <c r="AO203" s="9" t="s">
        <v>137</v>
      </c>
      <c r="AP203" s="9" t="s">
        <v>137</v>
      </c>
      <c r="AQ203" s="9">
        <v>839</v>
      </c>
      <c r="AR203" s="9">
        <v>1055</v>
      </c>
      <c r="AS203" s="9">
        <v>3574</v>
      </c>
      <c r="AT203" s="9" t="s">
        <v>137</v>
      </c>
      <c r="AU203">
        <v>1018.95</v>
      </c>
    </row>
    <row r="204" spans="1:47">
      <c r="A204" s="2" t="str">
        <f t="shared" si="59"/>
        <v>General Fund</v>
      </c>
      <c r="B204" s="2">
        <f t="shared" si="60"/>
        <v>30</v>
      </c>
      <c r="C204" s="2" t="str">
        <f t="shared" si="61"/>
        <v>Public Defender</v>
      </c>
      <c r="D204" s="2" t="str">
        <f t="shared" si="50"/>
        <v>Public Defender</v>
      </c>
      <c r="E204" s="2" t="s">
        <v>124</v>
      </c>
      <c r="F204"/>
      <c r="H204" s="2" t="str">
        <f t="shared" si="62"/>
        <v>Public Defender</v>
      </c>
      <c r="I204" s="4">
        <v>13200</v>
      </c>
      <c r="J204" s="4">
        <v>13200</v>
      </c>
      <c r="K204" s="4">
        <v>13200</v>
      </c>
      <c r="L204" s="4">
        <v>13200</v>
      </c>
      <c r="M204" s="4">
        <v>26400</v>
      </c>
      <c r="N204" s="4">
        <v>26400</v>
      </c>
      <c r="O204" s="9">
        <v>26400</v>
      </c>
      <c r="P204" s="9">
        <v>26400</v>
      </c>
      <c r="Q204" s="9">
        <v>26400</v>
      </c>
      <c r="R204" s="9">
        <v>26400</v>
      </c>
      <c r="S204" s="9">
        <v>26400</v>
      </c>
      <c r="T204" s="9">
        <v>25632</v>
      </c>
      <c r="U204" s="9">
        <v>27368</v>
      </c>
      <c r="V204" s="9">
        <v>21722</v>
      </c>
      <c r="W204" s="9">
        <v>1140</v>
      </c>
      <c r="X204" s="9">
        <v>1083</v>
      </c>
      <c r="Y204" s="9">
        <v>4950</v>
      </c>
      <c r="Z204" s="7">
        <v>383</v>
      </c>
      <c r="AA204" s="25">
        <v>0</v>
      </c>
      <c r="AB204">
        <v>0</v>
      </c>
      <c r="AC204" s="4">
        <v>13200</v>
      </c>
      <c r="AD204" s="4">
        <v>13200</v>
      </c>
      <c r="AE204" s="4">
        <v>13200</v>
      </c>
      <c r="AF204" s="4">
        <v>13200</v>
      </c>
      <c r="AG204" s="4">
        <v>26400</v>
      </c>
      <c r="AH204" s="4">
        <v>26400</v>
      </c>
      <c r="AI204" s="9">
        <v>26400</v>
      </c>
      <c r="AJ204" s="9">
        <v>26400</v>
      </c>
      <c r="AK204" s="9">
        <v>26400</v>
      </c>
      <c r="AL204" s="9">
        <v>26400</v>
      </c>
      <c r="AM204" s="9">
        <v>26400</v>
      </c>
      <c r="AN204" s="9">
        <v>25632</v>
      </c>
      <c r="AO204" s="9">
        <v>27368</v>
      </c>
      <c r="AP204" s="9">
        <v>21722</v>
      </c>
      <c r="AQ204" s="9">
        <v>879</v>
      </c>
      <c r="AR204" s="9">
        <v>511</v>
      </c>
      <c r="AS204" s="9">
        <v>4800</v>
      </c>
      <c r="AT204" s="9">
        <v>383</v>
      </c>
      <c r="AU204">
        <v>0</v>
      </c>
    </row>
    <row r="205" spans="1:47">
      <c r="A205" s="2" t="str">
        <f t="shared" si="59"/>
        <v>General Fund</v>
      </c>
      <c r="B205" s="2">
        <f t="shared" si="60"/>
        <v>30</v>
      </c>
      <c r="C205" s="2" t="str">
        <f t="shared" si="61"/>
        <v>Public Defender</v>
      </c>
      <c r="D205" s="2" t="str">
        <f t="shared" si="50"/>
        <v>Public Defender</v>
      </c>
      <c r="E205" s="2" t="s">
        <v>48</v>
      </c>
      <c r="F205"/>
      <c r="H205" s="2" t="str">
        <f t="shared" si="62"/>
        <v>Public Defender</v>
      </c>
      <c r="I205" s="4">
        <v>1500</v>
      </c>
      <c r="J205" s="4">
        <v>1500</v>
      </c>
      <c r="K205" s="4">
        <v>1500</v>
      </c>
      <c r="L205" s="4">
        <v>1500</v>
      </c>
      <c r="M205" s="4">
        <v>1500</v>
      </c>
      <c r="N205" s="4">
        <v>1500</v>
      </c>
      <c r="O205" s="9">
        <v>1500</v>
      </c>
      <c r="P205" s="9">
        <v>1500</v>
      </c>
      <c r="Q205" s="9">
        <v>702</v>
      </c>
      <c r="R205" s="9" t="s">
        <v>137</v>
      </c>
      <c r="S205" s="9" t="s">
        <v>137</v>
      </c>
      <c r="T205" s="9" t="s">
        <v>137</v>
      </c>
      <c r="U205" s="9" t="s">
        <v>137</v>
      </c>
      <c r="V205" s="9" t="s">
        <v>137</v>
      </c>
      <c r="W205" s="9" t="s">
        <v>137</v>
      </c>
      <c r="X205" s="9" t="s">
        <v>137</v>
      </c>
      <c r="Y205" s="9" t="s">
        <v>137</v>
      </c>
      <c r="Z205" s="7" t="s">
        <v>137</v>
      </c>
      <c r="AA205" s="25">
        <v>757.63</v>
      </c>
      <c r="AB205">
        <v>2300</v>
      </c>
      <c r="AC205" s="4">
        <v>0</v>
      </c>
      <c r="AD205" s="4">
        <v>0</v>
      </c>
      <c r="AE205" s="4">
        <v>0</v>
      </c>
      <c r="AF205" s="4">
        <v>195</v>
      </c>
      <c r="AG205" s="4">
        <v>64</v>
      </c>
      <c r="AH205" s="4">
        <v>0</v>
      </c>
      <c r="AI205" s="9">
        <v>0</v>
      </c>
      <c r="AJ205" s="9">
        <v>0</v>
      </c>
      <c r="AK205" s="9">
        <v>0</v>
      </c>
      <c r="AL205" s="9" t="s">
        <v>137</v>
      </c>
      <c r="AM205" s="9" t="s">
        <v>137</v>
      </c>
      <c r="AN205" s="9" t="s">
        <v>137</v>
      </c>
      <c r="AO205" s="9" t="s">
        <v>137</v>
      </c>
      <c r="AP205" s="9" t="s">
        <v>137</v>
      </c>
      <c r="AQ205" s="9" t="s">
        <v>137</v>
      </c>
      <c r="AR205" s="9" t="s">
        <v>137</v>
      </c>
      <c r="AS205" s="9" t="s">
        <v>137</v>
      </c>
      <c r="AT205" s="9" t="s">
        <v>137</v>
      </c>
      <c r="AU205">
        <v>757.63</v>
      </c>
    </row>
    <row r="206" spans="1:47">
      <c r="A206" s="2" t="str">
        <f t="shared" si="59"/>
        <v>General Fund</v>
      </c>
      <c r="B206" s="2">
        <f t="shared" si="60"/>
        <v>30</v>
      </c>
      <c r="C206" s="2" t="str">
        <f t="shared" si="61"/>
        <v>Public Defender</v>
      </c>
      <c r="D206" s="2" t="str">
        <f t="shared" si="50"/>
        <v>Public Defender</v>
      </c>
      <c r="E206" s="2" t="s">
        <v>74</v>
      </c>
      <c r="F206"/>
      <c r="H206" s="2" t="str">
        <f t="shared" si="62"/>
        <v>Public Defender</v>
      </c>
      <c r="I206" s="4">
        <v>100</v>
      </c>
      <c r="J206" s="4">
        <v>100</v>
      </c>
      <c r="K206" s="4">
        <v>100</v>
      </c>
      <c r="L206" s="4">
        <v>100</v>
      </c>
      <c r="M206" s="4">
        <v>100</v>
      </c>
      <c r="N206" s="4">
        <v>100</v>
      </c>
      <c r="O206" s="9">
        <v>100</v>
      </c>
      <c r="P206" s="9">
        <v>100</v>
      </c>
      <c r="Q206" s="9">
        <v>100</v>
      </c>
      <c r="R206" s="9" t="s">
        <v>137</v>
      </c>
      <c r="S206" s="9" t="s">
        <v>137</v>
      </c>
      <c r="T206" s="9" t="s">
        <v>137</v>
      </c>
      <c r="U206" s="9" t="s">
        <v>137</v>
      </c>
      <c r="V206" s="9" t="s">
        <v>137</v>
      </c>
      <c r="W206" s="9" t="s">
        <v>137</v>
      </c>
      <c r="X206" s="9" t="s">
        <v>137</v>
      </c>
      <c r="Y206" s="9" t="s">
        <v>137</v>
      </c>
      <c r="Z206" s="7" t="s">
        <v>137</v>
      </c>
      <c r="AA206" s="25">
        <v>0</v>
      </c>
      <c r="AB206">
        <v>0</v>
      </c>
      <c r="AC206" s="4">
        <v>0</v>
      </c>
      <c r="AD206" s="4">
        <v>0</v>
      </c>
      <c r="AE206" s="4">
        <v>0</v>
      </c>
      <c r="AF206" s="4">
        <v>0</v>
      </c>
      <c r="AG206" s="4">
        <v>0</v>
      </c>
      <c r="AH206" s="4">
        <v>0</v>
      </c>
      <c r="AI206" s="9">
        <v>0</v>
      </c>
      <c r="AJ206" s="9">
        <v>0</v>
      </c>
      <c r="AK206" s="9">
        <v>0</v>
      </c>
      <c r="AL206" s="9" t="s">
        <v>137</v>
      </c>
      <c r="AM206" s="9" t="s">
        <v>137</v>
      </c>
      <c r="AN206" s="9" t="s">
        <v>137</v>
      </c>
      <c r="AO206" s="9" t="s">
        <v>137</v>
      </c>
      <c r="AP206" s="9" t="s">
        <v>137</v>
      </c>
      <c r="AQ206" s="9" t="s">
        <v>137</v>
      </c>
      <c r="AR206" s="9" t="s">
        <v>137</v>
      </c>
      <c r="AS206" s="9" t="s">
        <v>137</v>
      </c>
      <c r="AT206" s="9" t="s">
        <v>137</v>
      </c>
      <c r="AU206">
        <v>0</v>
      </c>
    </row>
    <row r="207" spans="1:47">
      <c r="A207" s="2" t="str">
        <f t="shared" si="59"/>
        <v>General Fund</v>
      </c>
      <c r="B207" s="2">
        <f t="shared" si="60"/>
        <v>30</v>
      </c>
      <c r="C207" s="2" t="str">
        <f t="shared" si="61"/>
        <v>Public Defender</v>
      </c>
      <c r="D207" s="2" t="str">
        <f t="shared" si="50"/>
        <v>Public Defender</v>
      </c>
      <c r="E207" s="2" t="s">
        <v>166</v>
      </c>
      <c r="F207"/>
      <c r="H207" s="2" t="str">
        <f t="shared" si="62"/>
        <v>Public Defender</v>
      </c>
      <c r="I207" s="4">
        <v>3000</v>
      </c>
      <c r="J207" s="4">
        <v>3000</v>
      </c>
      <c r="K207" s="4">
        <v>4400</v>
      </c>
      <c r="L207" s="4">
        <v>4400</v>
      </c>
      <c r="M207" s="4">
        <v>4400</v>
      </c>
      <c r="N207" s="4">
        <v>4400</v>
      </c>
      <c r="O207" s="9">
        <v>4400</v>
      </c>
      <c r="P207" s="9">
        <v>4400</v>
      </c>
      <c r="Q207" s="9">
        <v>2400</v>
      </c>
      <c r="R207" s="9">
        <v>3872</v>
      </c>
      <c r="S207" s="9">
        <v>7000</v>
      </c>
      <c r="T207" s="9" t="s">
        <v>137</v>
      </c>
      <c r="U207" s="9" t="s">
        <v>137</v>
      </c>
      <c r="V207" s="9" t="s">
        <v>137</v>
      </c>
      <c r="W207" s="9" t="s">
        <v>137</v>
      </c>
      <c r="X207" s="9" t="s">
        <v>137</v>
      </c>
      <c r="Y207" s="9" t="s">
        <v>137</v>
      </c>
      <c r="Z207" s="7" t="s">
        <v>137</v>
      </c>
      <c r="AA207" s="25">
        <v>0</v>
      </c>
      <c r="AB207">
        <v>4000</v>
      </c>
      <c r="AC207" s="4">
        <v>1925</v>
      </c>
      <c r="AD207" s="4">
        <v>1950</v>
      </c>
      <c r="AE207" s="4">
        <v>3665</v>
      </c>
      <c r="AF207" s="4">
        <v>2550</v>
      </c>
      <c r="AG207" s="4">
        <v>875</v>
      </c>
      <c r="AH207" s="4">
        <v>1525</v>
      </c>
      <c r="AI207" s="9">
        <v>830</v>
      </c>
      <c r="AJ207" s="9">
        <v>3295</v>
      </c>
      <c r="AK207" s="9">
        <v>2250</v>
      </c>
      <c r="AL207" s="9">
        <v>3650</v>
      </c>
      <c r="AM207" s="9">
        <v>0</v>
      </c>
      <c r="AN207" s="9" t="s">
        <v>137</v>
      </c>
      <c r="AO207" s="9" t="s">
        <v>137</v>
      </c>
      <c r="AP207" s="9" t="s">
        <v>137</v>
      </c>
      <c r="AQ207" s="9" t="s">
        <v>137</v>
      </c>
      <c r="AR207" s="9" t="s">
        <v>137</v>
      </c>
      <c r="AS207" s="9" t="s">
        <v>137</v>
      </c>
      <c r="AT207" s="9" t="s">
        <v>137</v>
      </c>
      <c r="AU207">
        <v>0</v>
      </c>
    </row>
    <row r="208" spans="1:47">
      <c r="A208" s="2" t="str">
        <f t="shared" si="59"/>
        <v>General Fund</v>
      </c>
      <c r="B208" s="2">
        <f t="shared" si="60"/>
        <v>30</v>
      </c>
      <c r="C208" s="2" t="str">
        <f t="shared" si="61"/>
        <v>Public Defender</v>
      </c>
      <c r="D208" s="2" t="str">
        <f t="shared" si="50"/>
        <v>Public Defender</v>
      </c>
      <c r="E208" s="2" t="s">
        <v>79</v>
      </c>
      <c r="H208" s="2" t="str">
        <f t="shared" si="62"/>
        <v>Public Defender</v>
      </c>
      <c r="I208" s="6" t="s">
        <v>137</v>
      </c>
      <c r="J208" s="6" t="s">
        <v>137</v>
      </c>
      <c r="K208" s="6">
        <v>500</v>
      </c>
      <c r="L208" s="6">
        <v>500</v>
      </c>
      <c r="M208" s="6">
        <v>500</v>
      </c>
      <c r="N208" s="6">
        <v>500</v>
      </c>
      <c r="O208" s="9">
        <v>476</v>
      </c>
      <c r="P208" s="9">
        <v>500</v>
      </c>
      <c r="Q208" s="9">
        <v>500</v>
      </c>
      <c r="R208" s="9" t="s">
        <v>137</v>
      </c>
      <c r="S208" s="9" t="s">
        <v>137</v>
      </c>
      <c r="T208" s="9" t="s">
        <v>137</v>
      </c>
      <c r="U208" s="9" t="s">
        <v>137</v>
      </c>
      <c r="V208" s="9" t="s">
        <v>137</v>
      </c>
      <c r="W208" s="9" t="s">
        <v>137</v>
      </c>
      <c r="X208" s="9" t="s">
        <v>137</v>
      </c>
      <c r="Y208" s="9" t="s">
        <v>137</v>
      </c>
      <c r="Z208" s="7" t="s">
        <v>137</v>
      </c>
      <c r="AA208" s="25">
        <v>0</v>
      </c>
      <c r="AB208">
        <v>0</v>
      </c>
      <c r="AC208" s="6" t="s">
        <v>137</v>
      </c>
      <c r="AD208" s="6" t="s">
        <v>137</v>
      </c>
      <c r="AE208" s="6">
        <v>0</v>
      </c>
      <c r="AF208" s="6">
        <v>0</v>
      </c>
      <c r="AG208" s="6">
        <v>0</v>
      </c>
      <c r="AH208" s="6">
        <v>0</v>
      </c>
      <c r="AI208" s="9">
        <v>0</v>
      </c>
      <c r="AJ208" s="9">
        <v>0</v>
      </c>
      <c r="AK208" s="9">
        <v>0</v>
      </c>
      <c r="AL208" s="9" t="s">
        <v>137</v>
      </c>
      <c r="AM208" s="9" t="s">
        <v>137</v>
      </c>
      <c r="AN208" s="9" t="s">
        <v>137</v>
      </c>
      <c r="AO208" s="9" t="s">
        <v>137</v>
      </c>
      <c r="AP208" s="9" t="s">
        <v>137</v>
      </c>
      <c r="AQ208" s="9" t="s">
        <v>137</v>
      </c>
      <c r="AR208" s="9" t="s">
        <v>137</v>
      </c>
      <c r="AS208" s="9" t="s">
        <v>137</v>
      </c>
      <c r="AT208" s="9" t="s">
        <v>137</v>
      </c>
      <c r="AU208">
        <v>0</v>
      </c>
    </row>
    <row r="209" spans="1:47">
      <c r="A209" s="2" t="str">
        <f t="shared" si="59"/>
        <v>General Fund</v>
      </c>
      <c r="B209" s="2">
        <f t="shared" si="60"/>
        <v>30</v>
      </c>
      <c r="C209" s="2" t="str">
        <f t="shared" si="61"/>
        <v>Public Defender</v>
      </c>
      <c r="D209" s="2" t="str">
        <f t="shared" si="50"/>
        <v>Public Defender</v>
      </c>
      <c r="E209" s="2" t="s">
        <v>158</v>
      </c>
      <c r="H209" s="2" t="str">
        <f t="shared" si="62"/>
        <v>Public Defender</v>
      </c>
      <c r="I209" s="4">
        <v>1500</v>
      </c>
      <c r="J209" s="4">
        <v>1500</v>
      </c>
      <c r="K209" s="4">
        <v>2599</v>
      </c>
      <c r="L209" s="4">
        <v>2599</v>
      </c>
      <c r="M209" s="4">
        <v>2599</v>
      </c>
      <c r="N209" s="4">
        <v>2599</v>
      </c>
      <c r="O209" s="9">
        <v>2599</v>
      </c>
      <c r="P209" s="9">
        <v>2599</v>
      </c>
      <c r="Q209" s="9">
        <v>599</v>
      </c>
      <c r="R209" s="9">
        <v>2060</v>
      </c>
      <c r="S209" s="9">
        <v>1965</v>
      </c>
      <c r="T209" s="9" t="s">
        <v>137</v>
      </c>
      <c r="U209" s="9" t="s">
        <v>137</v>
      </c>
      <c r="V209" s="9" t="s">
        <v>137</v>
      </c>
      <c r="W209" s="9" t="s">
        <v>137</v>
      </c>
      <c r="X209" s="9" t="s">
        <v>137</v>
      </c>
      <c r="Y209" s="9" t="s">
        <v>137</v>
      </c>
      <c r="Z209" s="7" t="s">
        <v>137</v>
      </c>
      <c r="AA209" s="25">
        <v>0</v>
      </c>
      <c r="AB209">
        <v>0</v>
      </c>
      <c r="AC209" s="4">
        <v>311</v>
      </c>
      <c r="AD209" s="4">
        <v>0</v>
      </c>
      <c r="AE209" s="4">
        <v>0</v>
      </c>
      <c r="AF209" s="4">
        <v>0</v>
      </c>
      <c r="AG209" s="4">
        <v>0</v>
      </c>
      <c r="AH209" s="4">
        <v>0</v>
      </c>
      <c r="AI209" s="9">
        <v>0</v>
      </c>
      <c r="AJ209" s="9">
        <v>0</v>
      </c>
      <c r="AK209" s="9">
        <v>0</v>
      </c>
      <c r="AL209" s="9">
        <v>2060</v>
      </c>
      <c r="AM209" s="9">
        <v>21</v>
      </c>
      <c r="AN209" s="9" t="s">
        <v>137</v>
      </c>
      <c r="AO209" s="9" t="s">
        <v>137</v>
      </c>
      <c r="AP209" s="9" t="s">
        <v>137</v>
      </c>
      <c r="AQ209" s="9" t="s">
        <v>137</v>
      </c>
      <c r="AR209" s="9" t="s">
        <v>137</v>
      </c>
      <c r="AS209" s="9" t="s">
        <v>137</v>
      </c>
      <c r="AT209" s="9" t="s">
        <v>137</v>
      </c>
      <c r="AU209">
        <v>0</v>
      </c>
    </row>
    <row r="210" spans="1:47">
      <c r="A210" s="2" t="str">
        <f t="shared" si="59"/>
        <v>General Fund</v>
      </c>
      <c r="B210" s="2">
        <f t="shared" si="60"/>
        <v>30</v>
      </c>
      <c r="C210" s="2" t="str">
        <f t="shared" si="61"/>
        <v>Public Defender</v>
      </c>
      <c r="D210" s="2" t="str">
        <f t="shared" si="50"/>
        <v>Public Defender</v>
      </c>
      <c r="E210" s="2" t="s">
        <v>125</v>
      </c>
      <c r="H210" s="2" t="str">
        <f t="shared" si="62"/>
        <v>Public Defender</v>
      </c>
      <c r="I210" s="9" t="s">
        <v>137</v>
      </c>
      <c r="J210" s="9" t="s">
        <v>137</v>
      </c>
      <c r="K210" s="9" t="s">
        <v>137</v>
      </c>
      <c r="L210" s="9" t="s">
        <v>137</v>
      </c>
      <c r="M210" s="9" t="s">
        <v>137</v>
      </c>
      <c r="N210" s="9" t="s">
        <v>137</v>
      </c>
      <c r="O210" s="7" t="s">
        <v>137</v>
      </c>
      <c r="P210" s="7" t="s">
        <v>137</v>
      </c>
      <c r="Q210" s="7" t="s">
        <v>137</v>
      </c>
      <c r="R210" s="7" t="s">
        <v>137</v>
      </c>
      <c r="S210" s="7" t="s">
        <v>137</v>
      </c>
      <c r="T210" s="7" t="s">
        <v>137</v>
      </c>
      <c r="U210" s="7" t="s">
        <v>137</v>
      </c>
      <c r="V210" s="7" t="s">
        <v>137</v>
      </c>
      <c r="W210" s="7">
        <v>51748</v>
      </c>
      <c r="X210" s="7">
        <v>66761</v>
      </c>
      <c r="Y210" s="7">
        <v>54279</v>
      </c>
      <c r="Z210" s="7">
        <v>39314</v>
      </c>
      <c r="AA210" s="25">
        <v>36000</v>
      </c>
      <c r="AB210">
        <v>36000</v>
      </c>
      <c r="AC210" s="9" t="s">
        <v>137</v>
      </c>
      <c r="AD210" s="9" t="s">
        <v>137</v>
      </c>
      <c r="AE210" s="9" t="s">
        <v>137</v>
      </c>
      <c r="AF210" s="9" t="s">
        <v>137</v>
      </c>
      <c r="AG210" s="9" t="s">
        <v>137</v>
      </c>
      <c r="AH210" s="9" t="s">
        <v>137</v>
      </c>
      <c r="AI210" s="7" t="s">
        <v>137</v>
      </c>
      <c r="AJ210" s="7" t="s">
        <v>137</v>
      </c>
      <c r="AK210" s="7" t="s">
        <v>137</v>
      </c>
      <c r="AL210" s="7" t="s">
        <v>137</v>
      </c>
      <c r="AM210" s="7" t="s">
        <v>137</v>
      </c>
      <c r="AN210" s="7" t="s">
        <v>137</v>
      </c>
      <c r="AO210" s="7" t="s">
        <v>137</v>
      </c>
      <c r="AP210" s="7" t="s">
        <v>137</v>
      </c>
      <c r="AQ210" s="7">
        <v>51748</v>
      </c>
      <c r="AR210" s="7">
        <v>66750</v>
      </c>
      <c r="AS210" s="7">
        <v>51500</v>
      </c>
      <c r="AT210" s="7">
        <v>38500</v>
      </c>
      <c r="AU210">
        <v>36000</v>
      </c>
    </row>
    <row r="211" spans="1:47">
      <c r="A211" s="2" t="str">
        <f t="shared" si="59"/>
        <v>General Fund</v>
      </c>
      <c r="B211" s="2">
        <f t="shared" si="60"/>
        <v>30</v>
      </c>
      <c r="C211" s="2" t="str">
        <f t="shared" si="61"/>
        <v>Public Defender</v>
      </c>
      <c r="D211" s="2" t="str">
        <f t="shared" si="50"/>
        <v>Public Defender</v>
      </c>
      <c r="E211" s="2" t="s">
        <v>76</v>
      </c>
      <c r="H211" s="2" t="str">
        <f t="shared" si="62"/>
        <v>Public Defender</v>
      </c>
      <c r="I211" s="9" t="s">
        <v>137</v>
      </c>
      <c r="J211" s="9" t="s">
        <v>137</v>
      </c>
      <c r="K211" s="9" t="s">
        <v>137</v>
      </c>
      <c r="L211" s="9" t="s">
        <v>137</v>
      </c>
      <c r="M211" s="9" t="s">
        <v>137</v>
      </c>
      <c r="N211" s="9" t="s">
        <v>137</v>
      </c>
      <c r="O211" s="7" t="s">
        <v>137</v>
      </c>
      <c r="P211" s="10" t="s">
        <v>137</v>
      </c>
      <c r="Q211" s="10" t="s">
        <v>137</v>
      </c>
      <c r="R211" s="10" t="s">
        <v>137</v>
      </c>
      <c r="S211" s="10" t="s">
        <v>137</v>
      </c>
      <c r="T211" s="10" t="s">
        <v>137</v>
      </c>
      <c r="U211" s="10" t="s">
        <v>137</v>
      </c>
      <c r="V211" s="10" t="s">
        <v>137</v>
      </c>
      <c r="W211" s="10" t="s">
        <v>137</v>
      </c>
      <c r="X211" s="10">
        <v>45</v>
      </c>
      <c r="Y211" s="10">
        <v>183</v>
      </c>
      <c r="Z211" s="7" t="s">
        <v>137</v>
      </c>
      <c r="AA211" s="25">
        <v>0</v>
      </c>
      <c r="AB211">
        <v>0</v>
      </c>
      <c r="AC211" s="9" t="s">
        <v>137</v>
      </c>
      <c r="AD211" s="9" t="s">
        <v>137</v>
      </c>
      <c r="AE211" s="9" t="s">
        <v>137</v>
      </c>
      <c r="AF211" s="9" t="s">
        <v>137</v>
      </c>
      <c r="AG211" s="9" t="s">
        <v>137</v>
      </c>
      <c r="AH211" s="9" t="s">
        <v>137</v>
      </c>
      <c r="AI211" s="7" t="s">
        <v>137</v>
      </c>
      <c r="AJ211" s="10" t="s">
        <v>137</v>
      </c>
      <c r="AK211" s="10" t="s">
        <v>137</v>
      </c>
      <c r="AL211" s="10" t="s">
        <v>137</v>
      </c>
      <c r="AM211" s="10" t="s">
        <v>137</v>
      </c>
      <c r="AN211" s="10" t="s">
        <v>137</v>
      </c>
      <c r="AO211" s="10" t="s">
        <v>137</v>
      </c>
      <c r="AP211" s="10" t="s">
        <v>137</v>
      </c>
      <c r="AQ211" s="10" t="s">
        <v>137</v>
      </c>
      <c r="AR211" s="10">
        <v>45</v>
      </c>
      <c r="AS211" s="10">
        <v>183</v>
      </c>
      <c r="AT211" s="10" t="s">
        <v>137</v>
      </c>
      <c r="AU211">
        <v>0</v>
      </c>
    </row>
    <row r="212" spans="1:47">
      <c r="A212" s="2" t="str">
        <f t="shared" si="59"/>
        <v>General Fund</v>
      </c>
      <c r="B212" s="2">
        <f t="shared" si="60"/>
        <v>30</v>
      </c>
      <c r="C212" s="2" t="str">
        <f t="shared" si="61"/>
        <v>Public Defender</v>
      </c>
      <c r="D212" s="2" t="str">
        <f>C212</f>
        <v>Public Defender</v>
      </c>
      <c r="E212" s="24" t="s">
        <v>49</v>
      </c>
      <c r="H212" s="2" t="str">
        <f t="shared" si="62"/>
        <v>Public Defender</v>
      </c>
      <c r="I212" s="9" t="s">
        <v>137</v>
      </c>
      <c r="J212" s="9" t="s">
        <v>137</v>
      </c>
      <c r="K212" s="9" t="s">
        <v>137</v>
      </c>
      <c r="L212" s="9" t="s">
        <v>137</v>
      </c>
      <c r="M212" s="9" t="s">
        <v>137</v>
      </c>
      <c r="N212" s="9" t="s">
        <v>137</v>
      </c>
      <c r="O212" s="9" t="s">
        <v>137</v>
      </c>
      <c r="P212" s="9" t="s">
        <v>137</v>
      </c>
      <c r="Q212" s="9" t="s">
        <v>137</v>
      </c>
      <c r="R212" s="9" t="s">
        <v>137</v>
      </c>
      <c r="S212" s="9" t="s">
        <v>137</v>
      </c>
      <c r="T212" s="9" t="s">
        <v>137</v>
      </c>
      <c r="U212" s="9" t="s">
        <v>137</v>
      </c>
      <c r="V212" s="9" t="s">
        <v>137</v>
      </c>
      <c r="W212" s="9" t="s">
        <v>137</v>
      </c>
      <c r="X212" s="9" t="s">
        <v>137</v>
      </c>
      <c r="Y212" s="9" t="s">
        <v>137</v>
      </c>
      <c r="Z212" s="9" t="s">
        <v>137</v>
      </c>
      <c r="AA212" s="25">
        <v>299.89999999999998</v>
      </c>
      <c r="AB212">
        <v>500</v>
      </c>
      <c r="AI212" s="7"/>
      <c r="AJ212" s="7"/>
      <c r="AK212" s="7"/>
      <c r="AL212" s="7"/>
      <c r="AM212" s="7"/>
      <c r="AN212" s="7"/>
      <c r="AO212" s="7"/>
      <c r="AP212" s="7"/>
      <c r="AQ212" s="7"/>
      <c r="AR212" s="7"/>
      <c r="AS212" s="7"/>
      <c r="AT212" s="7"/>
      <c r="AU212">
        <v>246.36</v>
      </c>
    </row>
    <row r="213" spans="1:47">
      <c r="A213" s="2" t="str">
        <f t="shared" si="59"/>
        <v>General Fund</v>
      </c>
      <c r="B213" s="2">
        <f t="shared" si="60"/>
        <v>30</v>
      </c>
      <c r="C213" s="2" t="str">
        <f t="shared" si="61"/>
        <v>Public Defender</v>
      </c>
      <c r="D213" s="2" t="str">
        <f>C213</f>
        <v>Public Defender</v>
      </c>
      <c r="E213" s="24" t="s">
        <v>120</v>
      </c>
      <c r="H213" s="2" t="str">
        <f t="shared" si="62"/>
        <v>Public Defender</v>
      </c>
      <c r="I213" s="9" t="s">
        <v>137</v>
      </c>
      <c r="J213" s="9" t="s">
        <v>137</v>
      </c>
      <c r="K213" s="9" t="s">
        <v>137</v>
      </c>
      <c r="L213" s="9" t="s">
        <v>137</v>
      </c>
      <c r="M213" s="9" t="s">
        <v>137</v>
      </c>
      <c r="N213" s="9" t="s">
        <v>137</v>
      </c>
      <c r="O213" s="9" t="s">
        <v>137</v>
      </c>
      <c r="P213" s="9" t="s">
        <v>137</v>
      </c>
      <c r="Q213" s="9" t="s">
        <v>137</v>
      </c>
      <c r="R213" s="9" t="s">
        <v>137</v>
      </c>
      <c r="S213" s="9" t="s">
        <v>137</v>
      </c>
      <c r="T213" s="9" t="s">
        <v>137</v>
      </c>
      <c r="U213" s="9" t="s">
        <v>137</v>
      </c>
      <c r="V213" s="9" t="s">
        <v>137</v>
      </c>
      <c r="W213" s="9" t="s">
        <v>137</v>
      </c>
      <c r="X213" s="9" t="s">
        <v>137</v>
      </c>
      <c r="Y213" s="9" t="s">
        <v>137</v>
      </c>
      <c r="Z213" s="9" t="s">
        <v>137</v>
      </c>
      <c r="AA213" s="25">
        <v>452.47</v>
      </c>
      <c r="AB213">
        <v>500</v>
      </c>
      <c r="AI213" s="7"/>
      <c r="AJ213" s="7"/>
      <c r="AK213" s="7"/>
      <c r="AL213" s="7"/>
      <c r="AM213" s="7"/>
      <c r="AN213" s="7"/>
      <c r="AO213" s="7"/>
      <c r="AP213" s="7"/>
      <c r="AQ213" s="7"/>
      <c r="AR213" s="7"/>
      <c r="AS213" s="7"/>
      <c r="AT213" s="7"/>
      <c r="AU213">
        <v>0</v>
      </c>
    </row>
    <row r="214" spans="1:47">
      <c r="A214" s="2" t="s">
        <v>44</v>
      </c>
      <c r="B214" s="2">
        <f>B200+1</f>
        <v>31</v>
      </c>
      <c r="C214" s="2" t="s">
        <v>126</v>
      </c>
      <c r="D214" s="2" t="str">
        <f t="shared" si="50"/>
        <v>Jury Commission</v>
      </c>
      <c r="E214" s="2" t="s">
        <v>48</v>
      </c>
      <c r="G214" s="3"/>
      <c r="H214" s="2" t="s">
        <v>127</v>
      </c>
      <c r="I214" s="6" t="s">
        <v>137</v>
      </c>
      <c r="J214" s="4" t="s">
        <v>137</v>
      </c>
      <c r="K214" s="4">
        <v>400</v>
      </c>
      <c r="L214" s="4" t="s">
        <v>137</v>
      </c>
      <c r="M214" s="4">
        <v>400</v>
      </c>
      <c r="N214" s="4">
        <v>772</v>
      </c>
      <c r="O214" s="9">
        <v>1535</v>
      </c>
      <c r="P214" s="9">
        <v>900</v>
      </c>
      <c r="Q214" s="9">
        <v>900</v>
      </c>
      <c r="R214" s="9">
        <v>900</v>
      </c>
      <c r="S214" s="9">
        <v>1200</v>
      </c>
      <c r="T214" s="9">
        <v>1200</v>
      </c>
      <c r="U214" s="9">
        <v>614</v>
      </c>
      <c r="V214" s="9">
        <v>612</v>
      </c>
      <c r="W214" s="9">
        <v>708</v>
      </c>
      <c r="X214" s="9">
        <v>652</v>
      </c>
      <c r="Y214" s="9">
        <v>618</v>
      </c>
      <c r="Z214" s="7">
        <v>553</v>
      </c>
      <c r="AA214" s="25">
        <v>500</v>
      </c>
      <c r="AB214">
        <v>500</v>
      </c>
      <c r="AC214" s="6" t="s">
        <v>137</v>
      </c>
      <c r="AD214" s="4" t="s">
        <v>137</v>
      </c>
      <c r="AE214" s="4">
        <v>258</v>
      </c>
      <c r="AF214" s="4" t="s">
        <v>137</v>
      </c>
      <c r="AG214" s="4">
        <v>309</v>
      </c>
      <c r="AH214" s="4">
        <v>772</v>
      </c>
      <c r="AI214" s="9">
        <v>1431</v>
      </c>
      <c r="AJ214" s="9">
        <v>900</v>
      </c>
      <c r="AK214" s="9">
        <v>0</v>
      </c>
      <c r="AL214" s="9">
        <v>416</v>
      </c>
      <c r="AM214" s="9">
        <v>99</v>
      </c>
      <c r="AN214" s="9">
        <v>892</v>
      </c>
      <c r="AO214" s="9">
        <v>314</v>
      </c>
      <c r="AP214" s="9">
        <v>478</v>
      </c>
      <c r="AQ214" s="9">
        <v>599</v>
      </c>
      <c r="AR214" s="9">
        <v>522</v>
      </c>
      <c r="AS214" s="9">
        <v>565</v>
      </c>
      <c r="AT214" s="9">
        <v>382</v>
      </c>
      <c r="AU214">
        <v>480</v>
      </c>
    </row>
    <row r="215" spans="1:47">
      <c r="A215" s="2" t="str">
        <f t="shared" ref="A215:C217" si="63">A214</f>
        <v>General Fund</v>
      </c>
      <c r="B215" s="2">
        <f t="shared" si="63"/>
        <v>31</v>
      </c>
      <c r="C215" s="2" t="str">
        <f t="shared" si="63"/>
        <v>Jury Commission</v>
      </c>
      <c r="D215" s="2" t="str">
        <f t="shared" si="50"/>
        <v>Jury Commission</v>
      </c>
      <c r="E215" s="2" t="s">
        <v>49</v>
      </c>
      <c r="H215" s="2" t="str">
        <f>H214</f>
        <v>Circuit Clerk</v>
      </c>
      <c r="I215" s="4" t="s">
        <v>137</v>
      </c>
      <c r="J215" s="4" t="s">
        <v>137</v>
      </c>
      <c r="K215" s="4">
        <v>1050</v>
      </c>
      <c r="L215" s="4" t="s">
        <v>137</v>
      </c>
      <c r="M215" s="4">
        <v>2200</v>
      </c>
      <c r="N215" s="4">
        <v>1978</v>
      </c>
      <c r="O215" s="9">
        <v>3200</v>
      </c>
      <c r="P215" s="9">
        <v>3200</v>
      </c>
      <c r="Q215" s="9">
        <v>1530</v>
      </c>
      <c r="R215" s="9">
        <v>3488</v>
      </c>
      <c r="S215" s="9">
        <v>3488</v>
      </c>
      <c r="T215" s="9">
        <v>3488</v>
      </c>
      <c r="U215" s="9">
        <v>3488</v>
      </c>
      <c r="V215" s="9">
        <v>3488</v>
      </c>
      <c r="W215" s="9">
        <v>3488</v>
      </c>
      <c r="X215" s="9">
        <v>3488</v>
      </c>
      <c r="Y215" s="9">
        <v>3488</v>
      </c>
      <c r="Z215" s="7">
        <v>3488</v>
      </c>
      <c r="AA215" s="25">
        <v>3488</v>
      </c>
      <c r="AB215">
        <v>3600</v>
      </c>
      <c r="AC215" s="4" t="s">
        <v>137</v>
      </c>
      <c r="AD215" s="4" t="s">
        <v>137</v>
      </c>
      <c r="AE215" s="4">
        <v>0</v>
      </c>
      <c r="AF215" s="4" t="s">
        <v>137</v>
      </c>
      <c r="AG215" s="4">
        <v>2200</v>
      </c>
      <c r="AH215" s="4">
        <v>1060</v>
      </c>
      <c r="AI215" s="9">
        <v>3200</v>
      </c>
      <c r="AJ215" s="9">
        <v>3200</v>
      </c>
      <c r="AK215" s="9">
        <v>0</v>
      </c>
      <c r="AL215" s="9">
        <v>3488</v>
      </c>
      <c r="AM215" s="9">
        <v>3488</v>
      </c>
      <c r="AN215" s="9">
        <v>3488</v>
      </c>
      <c r="AO215" s="9">
        <v>3488</v>
      </c>
      <c r="AP215" s="9">
        <v>3488</v>
      </c>
      <c r="AQ215" s="9">
        <v>3488</v>
      </c>
      <c r="AR215" s="9">
        <v>3488</v>
      </c>
      <c r="AS215" s="9">
        <v>3488</v>
      </c>
      <c r="AT215" s="9">
        <v>3488</v>
      </c>
      <c r="AU215">
        <v>3488</v>
      </c>
    </row>
    <row r="216" spans="1:47">
      <c r="A216" s="2" t="str">
        <f t="shared" si="63"/>
        <v>General Fund</v>
      </c>
      <c r="B216" s="2">
        <f t="shared" si="63"/>
        <v>31</v>
      </c>
      <c r="C216" s="2" t="str">
        <f t="shared" si="63"/>
        <v>Jury Commission</v>
      </c>
      <c r="D216" s="2" t="str">
        <f t="shared" si="50"/>
        <v>Jury Commission</v>
      </c>
      <c r="E216" s="2" t="s">
        <v>51</v>
      </c>
      <c r="H216" s="2" t="str">
        <f>H215</f>
        <v>Circuit Clerk</v>
      </c>
      <c r="I216" s="4" t="s">
        <v>137</v>
      </c>
      <c r="J216" s="4" t="s">
        <v>137</v>
      </c>
      <c r="K216" s="4">
        <v>1250</v>
      </c>
      <c r="L216" s="4" t="s">
        <v>137</v>
      </c>
      <c r="M216" s="4">
        <v>1100</v>
      </c>
      <c r="N216" s="4">
        <v>1100</v>
      </c>
      <c r="O216" s="7">
        <v>665</v>
      </c>
      <c r="P216" s="7">
        <v>1100</v>
      </c>
      <c r="Q216" s="7">
        <v>2898</v>
      </c>
      <c r="R216" s="7">
        <v>1400</v>
      </c>
      <c r="S216" s="7">
        <v>1100</v>
      </c>
      <c r="T216" s="7">
        <v>1100</v>
      </c>
      <c r="U216" s="7">
        <v>1098</v>
      </c>
      <c r="V216" s="7">
        <v>1100</v>
      </c>
      <c r="W216" s="7">
        <v>1000</v>
      </c>
      <c r="X216" s="7">
        <v>799</v>
      </c>
      <c r="Y216" s="7">
        <v>734</v>
      </c>
      <c r="Z216" s="7">
        <v>799</v>
      </c>
      <c r="AA216" s="25">
        <v>799</v>
      </c>
      <c r="AB216">
        <v>800</v>
      </c>
      <c r="AC216" s="4" t="s">
        <v>137</v>
      </c>
      <c r="AD216" s="4" t="s">
        <v>137</v>
      </c>
      <c r="AE216" s="4">
        <v>1250</v>
      </c>
      <c r="AF216" s="4" t="s">
        <v>137</v>
      </c>
      <c r="AG216" s="4">
        <v>835</v>
      </c>
      <c r="AH216" s="4">
        <v>996</v>
      </c>
      <c r="AI216" s="7">
        <v>665</v>
      </c>
      <c r="AJ216" s="7">
        <v>991</v>
      </c>
      <c r="AK216" s="7">
        <v>2898</v>
      </c>
      <c r="AL216" s="7">
        <v>399</v>
      </c>
      <c r="AM216" s="7">
        <v>604</v>
      </c>
      <c r="AN216" s="7">
        <v>651</v>
      </c>
      <c r="AO216" s="7">
        <v>569</v>
      </c>
      <c r="AP216" s="7">
        <v>583</v>
      </c>
      <c r="AQ216" s="7">
        <v>798</v>
      </c>
      <c r="AR216" s="7">
        <v>617</v>
      </c>
      <c r="AS216" s="7">
        <v>548</v>
      </c>
      <c r="AT216" s="7">
        <v>617</v>
      </c>
      <c r="AU216">
        <v>613.69000000000005</v>
      </c>
    </row>
    <row r="217" spans="1:47">
      <c r="A217" s="2" t="str">
        <f t="shared" si="63"/>
        <v>General Fund</v>
      </c>
      <c r="B217" s="2">
        <f t="shared" si="63"/>
        <v>31</v>
      </c>
      <c r="C217" s="2" t="str">
        <f t="shared" si="63"/>
        <v>Jury Commission</v>
      </c>
      <c r="D217" s="2" t="str">
        <f t="shared" si="50"/>
        <v>Jury Commission</v>
      </c>
      <c r="E217" s="2" t="s">
        <v>142</v>
      </c>
      <c r="H217" s="2" t="str">
        <f>H216</f>
        <v>Circuit Clerk</v>
      </c>
      <c r="I217" s="5">
        <v>2500</v>
      </c>
      <c r="J217" s="5">
        <v>3000</v>
      </c>
      <c r="K217" s="5">
        <v>300</v>
      </c>
      <c r="L217" s="5">
        <v>4000</v>
      </c>
      <c r="M217" s="5">
        <v>300</v>
      </c>
      <c r="N217" s="5">
        <v>150</v>
      </c>
      <c r="O217" s="10">
        <v>100</v>
      </c>
      <c r="P217" s="10">
        <v>300</v>
      </c>
      <c r="Q217" s="10">
        <v>200</v>
      </c>
      <c r="R217" s="10" t="s">
        <v>137</v>
      </c>
      <c r="S217" s="10" t="s">
        <v>137</v>
      </c>
      <c r="T217" s="10" t="s">
        <v>137</v>
      </c>
      <c r="U217" s="10" t="s">
        <v>137</v>
      </c>
      <c r="V217" s="10" t="s">
        <v>137</v>
      </c>
      <c r="W217" s="10">
        <v>3</v>
      </c>
      <c r="X217" s="10" t="s">
        <v>137</v>
      </c>
      <c r="Y217" s="10" t="s">
        <v>137</v>
      </c>
      <c r="Z217" s="7" t="s">
        <v>137</v>
      </c>
      <c r="AA217" s="25">
        <v>0</v>
      </c>
      <c r="AB217">
        <v>0</v>
      </c>
      <c r="AC217" s="5">
        <v>2474</v>
      </c>
      <c r="AD217" s="5">
        <v>2994</v>
      </c>
      <c r="AE217" s="5">
        <v>131</v>
      </c>
      <c r="AF217" s="5">
        <v>3473</v>
      </c>
      <c r="AG217" s="5">
        <v>0</v>
      </c>
      <c r="AH217" s="5">
        <v>58</v>
      </c>
      <c r="AI217" s="10">
        <v>100</v>
      </c>
      <c r="AJ217" s="10">
        <v>300</v>
      </c>
      <c r="AK217" s="10">
        <v>0</v>
      </c>
      <c r="AL217" s="10" t="s">
        <v>137</v>
      </c>
      <c r="AM217" s="10" t="s">
        <v>137</v>
      </c>
      <c r="AN217" s="10" t="s">
        <v>137</v>
      </c>
      <c r="AO217" s="10" t="s">
        <v>137</v>
      </c>
      <c r="AP217" s="10" t="s">
        <v>137</v>
      </c>
      <c r="AQ217" s="10">
        <v>0</v>
      </c>
      <c r="AR217" s="10" t="s">
        <v>137</v>
      </c>
      <c r="AS217" s="10" t="s">
        <v>137</v>
      </c>
      <c r="AT217" s="10" t="s">
        <v>137</v>
      </c>
      <c r="AU217">
        <v>0</v>
      </c>
    </row>
    <row r="218" spans="1:47">
      <c r="A218" s="2" t="str">
        <f>A217</f>
        <v>General Fund</v>
      </c>
      <c r="B218" s="2">
        <f>B217</f>
        <v>31</v>
      </c>
      <c r="C218" s="2" t="str">
        <f>C217</f>
        <v>Jury Commission</v>
      </c>
      <c r="D218" s="2" t="str">
        <f>C218</f>
        <v>Jury Commission</v>
      </c>
      <c r="E218" s="2" t="s">
        <v>59</v>
      </c>
      <c r="H218" s="2" t="str">
        <f>H217</f>
        <v>Circuit Clerk</v>
      </c>
      <c r="I218" s="4" t="s">
        <v>137</v>
      </c>
      <c r="J218" s="4" t="s">
        <v>137</v>
      </c>
      <c r="K218" s="4" t="s">
        <v>137</v>
      </c>
      <c r="L218" s="4" t="s">
        <v>137</v>
      </c>
      <c r="M218" s="4" t="s">
        <v>137</v>
      </c>
      <c r="N218" s="4" t="s">
        <v>137</v>
      </c>
      <c r="O218" s="4" t="s">
        <v>137</v>
      </c>
      <c r="P218" s="4" t="s">
        <v>137</v>
      </c>
      <c r="Q218" s="4" t="s">
        <v>137</v>
      </c>
      <c r="R218" s="4" t="s">
        <v>137</v>
      </c>
      <c r="S218" s="4" t="s">
        <v>137</v>
      </c>
      <c r="T218" s="4" t="s">
        <v>137</v>
      </c>
      <c r="U218" s="4" t="s">
        <v>137</v>
      </c>
      <c r="V218" s="4" t="s">
        <v>137</v>
      </c>
      <c r="W218" s="4" t="s">
        <v>137</v>
      </c>
      <c r="X218" s="4" t="s">
        <v>137</v>
      </c>
      <c r="Y218" s="4" t="s">
        <v>137</v>
      </c>
      <c r="Z218" s="4" t="s">
        <v>137</v>
      </c>
      <c r="AA218" s="25">
        <v>0</v>
      </c>
      <c r="AB218">
        <v>100</v>
      </c>
      <c r="AC218" s="6"/>
      <c r="AD218" s="6"/>
      <c r="AE218" s="6"/>
      <c r="AF218" s="6"/>
      <c r="AG218" s="6"/>
      <c r="AH218" s="6"/>
      <c r="AI218" s="7"/>
      <c r="AJ218" s="7"/>
      <c r="AK218" s="7"/>
      <c r="AL218" s="7"/>
      <c r="AM218" s="7"/>
      <c r="AN218" s="7"/>
      <c r="AO218" s="7"/>
      <c r="AP218" s="7"/>
      <c r="AQ218" s="7"/>
      <c r="AR218" s="7"/>
      <c r="AS218" s="7"/>
      <c r="AT218" s="7"/>
      <c r="AU218">
        <v>0</v>
      </c>
    </row>
    <row r="219" spans="1:47">
      <c r="A219" s="2" t="s">
        <v>44</v>
      </c>
      <c r="B219" s="2">
        <f>B214+1</f>
        <v>32</v>
      </c>
      <c r="C219" s="2" t="s">
        <v>127</v>
      </c>
      <c r="D219" s="2" t="str">
        <f t="shared" ref="D219:D267" si="64">C219</f>
        <v>Circuit Clerk</v>
      </c>
      <c r="E219" s="2" t="s">
        <v>114</v>
      </c>
      <c r="F219"/>
      <c r="G219" s="3"/>
      <c r="H219" s="2" t="s">
        <v>127</v>
      </c>
      <c r="I219" s="4">
        <v>272040</v>
      </c>
      <c r="J219" s="4">
        <v>287659</v>
      </c>
      <c r="K219" s="4">
        <v>312680</v>
      </c>
      <c r="L219" s="4">
        <v>314739</v>
      </c>
      <c r="M219" s="4">
        <v>336856</v>
      </c>
      <c r="N219" s="4">
        <v>366408</v>
      </c>
      <c r="O219" s="9">
        <v>379609</v>
      </c>
      <c r="P219" s="9">
        <v>379609</v>
      </c>
      <c r="Q219" s="9">
        <v>375848</v>
      </c>
      <c r="R219" s="9">
        <v>412378</v>
      </c>
      <c r="S219" s="9">
        <v>415768</v>
      </c>
      <c r="T219" s="9">
        <v>415769</v>
      </c>
      <c r="U219" s="9">
        <v>430983</v>
      </c>
      <c r="V219" s="9">
        <v>420522</v>
      </c>
      <c r="W219" s="9">
        <v>373812</v>
      </c>
      <c r="X219" s="9">
        <v>476957</v>
      </c>
      <c r="Y219" s="9">
        <v>498998</v>
      </c>
      <c r="Z219" s="7">
        <v>521085</v>
      </c>
      <c r="AA219" s="25">
        <f>466413.43+67661.2</f>
        <v>534074.63</v>
      </c>
      <c r="AB219">
        <v>456706</v>
      </c>
      <c r="AC219" s="4">
        <v>272040</v>
      </c>
      <c r="AD219" s="4">
        <v>287659</v>
      </c>
      <c r="AE219" s="4">
        <v>312562</v>
      </c>
      <c r="AF219" s="4">
        <v>312449</v>
      </c>
      <c r="AG219" s="4">
        <v>323159</v>
      </c>
      <c r="AH219" s="4">
        <v>335184</v>
      </c>
      <c r="AI219" s="9">
        <v>352528</v>
      </c>
      <c r="AJ219" s="9">
        <v>364522</v>
      </c>
      <c r="AK219" s="9">
        <v>370174</v>
      </c>
      <c r="AL219" s="9">
        <v>364092</v>
      </c>
      <c r="AM219" s="9">
        <v>372666</v>
      </c>
      <c r="AN219" s="9">
        <v>392189</v>
      </c>
      <c r="AO219" s="9">
        <v>388296</v>
      </c>
      <c r="AP219" s="9">
        <v>419868</v>
      </c>
      <c r="AQ219" s="9">
        <v>373760</v>
      </c>
      <c r="AR219" s="9">
        <v>416223</v>
      </c>
      <c r="AS219" s="9">
        <v>498998</v>
      </c>
      <c r="AT219" s="9">
        <v>521082</v>
      </c>
      <c r="AU219">
        <f>466413.43+67661.2-6611.6</f>
        <v>527463.03</v>
      </c>
    </row>
    <row r="220" spans="1:47">
      <c r="A220" s="2" t="str">
        <f>A219</f>
        <v>General Fund</v>
      </c>
      <c r="B220" s="2">
        <f>B219</f>
        <v>32</v>
      </c>
      <c r="C220" s="2" t="str">
        <f>C219</f>
        <v>Circuit Clerk</v>
      </c>
      <c r="D220" s="2" t="str">
        <f t="shared" si="64"/>
        <v>Circuit Clerk</v>
      </c>
      <c r="E220" s="2" t="s">
        <v>48</v>
      </c>
      <c r="F220"/>
      <c r="H220" s="2" t="str">
        <f>H219</f>
        <v>Circuit Clerk</v>
      </c>
      <c r="I220" s="4">
        <v>8308</v>
      </c>
      <c r="J220" s="4">
        <v>9403</v>
      </c>
      <c r="K220" s="4">
        <v>14297</v>
      </c>
      <c r="L220" s="4">
        <v>23528</v>
      </c>
      <c r="M220" s="4">
        <v>18528</v>
      </c>
      <c r="N220" s="4">
        <v>18528</v>
      </c>
      <c r="O220" s="9">
        <v>20000</v>
      </c>
      <c r="P220" s="9">
        <v>20000</v>
      </c>
      <c r="Q220" s="9">
        <v>20000</v>
      </c>
      <c r="R220" s="9">
        <v>22009</v>
      </c>
      <c r="S220" s="9">
        <v>19889</v>
      </c>
      <c r="T220" s="9">
        <v>20000</v>
      </c>
      <c r="U220" s="9">
        <v>20000</v>
      </c>
      <c r="V220" s="9">
        <v>22368</v>
      </c>
      <c r="W220" s="9">
        <v>15779</v>
      </c>
      <c r="X220" s="9">
        <v>21250</v>
      </c>
      <c r="Y220" s="9">
        <v>13708</v>
      </c>
      <c r="Z220" s="7">
        <v>7928</v>
      </c>
      <c r="AA220" s="25">
        <v>13886.56</v>
      </c>
      <c r="AB220">
        <v>10594</v>
      </c>
      <c r="AC220" s="4">
        <v>8308</v>
      </c>
      <c r="AD220" s="4">
        <v>9370</v>
      </c>
      <c r="AE220" s="4">
        <v>14297</v>
      </c>
      <c r="AF220" s="4">
        <v>19296</v>
      </c>
      <c r="AG220" s="4">
        <v>17965</v>
      </c>
      <c r="AH220" s="4">
        <v>18109</v>
      </c>
      <c r="AI220" s="9">
        <v>19566</v>
      </c>
      <c r="AJ220" s="9">
        <v>17773</v>
      </c>
      <c r="AK220" s="9">
        <v>19599</v>
      </c>
      <c r="AL220" s="9">
        <v>22009</v>
      </c>
      <c r="AM220" s="9">
        <v>18605</v>
      </c>
      <c r="AN220" s="9">
        <v>19807</v>
      </c>
      <c r="AO220" s="9">
        <v>18859</v>
      </c>
      <c r="AP220" s="9">
        <v>22368</v>
      </c>
      <c r="AQ220" s="9">
        <v>15779</v>
      </c>
      <c r="AR220" s="9">
        <v>22732</v>
      </c>
      <c r="AS220" s="9">
        <v>13708</v>
      </c>
      <c r="AT220" s="9">
        <v>7928</v>
      </c>
      <c r="AU220">
        <v>13886.56</v>
      </c>
    </row>
    <row r="221" spans="1:47">
      <c r="A221" s="2" t="str">
        <f t="shared" ref="A221:A231" si="65">A220</f>
        <v>General Fund</v>
      </c>
      <c r="B221" s="2">
        <f t="shared" ref="B221:B231" si="66">B220</f>
        <v>32</v>
      </c>
      <c r="C221" s="2" t="str">
        <f t="shared" ref="C221:C231" si="67">C220</f>
        <v>Circuit Clerk</v>
      </c>
      <c r="D221" s="2" t="str">
        <f t="shared" si="64"/>
        <v>Circuit Clerk</v>
      </c>
      <c r="E221" s="2" t="s">
        <v>49</v>
      </c>
      <c r="F221"/>
      <c r="H221" s="2" t="str">
        <f t="shared" ref="H221:H231" si="68">H220</f>
        <v>Circuit Clerk</v>
      </c>
      <c r="I221" s="4">
        <v>12820</v>
      </c>
      <c r="J221" s="4">
        <v>12000</v>
      </c>
      <c r="K221" s="4">
        <v>20604</v>
      </c>
      <c r="L221" s="4">
        <v>20995</v>
      </c>
      <c r="M221" s="4">
        <v>22407</v>
      </c>
      <c r="N221" s="4">
        <v>20224</v>
      </c>
      <c r="O221" s="9">
        <v>18528</v>
      </c>
      <c r="P221" s="9">
        <v>18528</v>
      </c>
      <c r="Q221" s="9">
        <v>20196</v>
      </c>
      <c r="R221" s="9">
        <v>20196</v>
      </c>
      <c r="S221" s="9">
        <v>20196</v>
      </c>
      <c r="T221" s="9">
        <v>20196</v>
      </c>
      <c r="U221" s="9">
        <v>20196</v>
      </c>
      <c r="V221" s="9">
        <v>20196</v>
      </c>
      <c r="W221" s="9">
        <v>17773</v>
      </c>
      <c r="X221" s="9">
        <v>177</v>
      </c>
      <c r="Y221" s="9">
        <v>176</v>
      </c>
      <c r="Z221" s="7">
        <v>176</v>
      </c>
      <c r="AA221" s="25">
        <v>176</v>
      </c>
      <c r="AB221">
        <v>1000</v>
      </c>
      <c r="AC221" s="4">
        <v>12804</v>
      </c>
      <c r="AD221" s="4">
        <v>12000</v>
      </c>
      <c r="AE221" s="4">
        <v>20604</v>
      </c>
      <c r="AF221" s="4">
        <v>20942</v>
      </c>
      <c r="AG221" s="4">
        <v>18114</v>
      </c>
      <c r="AH221" s="4">
        <v>19714</v>
      </c>
      <c r="AI221" s="9">
        <v>18100</v>
      </c>
      <c r="AJ221" s="9">
        <v>18336</v>
      </c>
      <c r="AK221" s="9">
        <v>19169</v>
      </c>
      <c r="AL221" s="9">
        <v>19639</v>
      </c>
      <c r="AM221" s="9">
        <v>20162</v>
      </c>
      <c r="AN221" s="9">
        <v>20196</v>
      </c>
      <c r="AO221" s="9">
        <v>20196</v>
      </c>
      <c r="AP221" s="9">
        <v>20195</v>
      </c>
      <c r="AQ221" s="9">
        <v>17773</v>
      </c>
      <c r="AR221" s="9">
        <v>176</v>
      </c>
      <c r="AS221" s="9">
        <v>176</v>
      </c>
      <c r="AT221" s="9">
        <v>176</v>
      </c>
      <c r="AU221">
        <v>176</v>
      </c>
    </row>
    <row r="222" spans="1:47">
      <c r="A222" s="2" t="str">
        <f t="shared" si="65"/>
        <v>General Fund</v>
      </c>
      <c r="B222" s="2">
        <f t="shared" si="66"/>
        <v>32</v>
      </c>
      <c r="C222" s="2" t="str">
        <f t="shared" si="67"/>
        <v>Circuit Clerk</v>
      </c>
      <c r="D222" s="2" t="str">
        <f t="shared" si="64"/>
        <v>Circuit Clerk</v>
      </c>
      <c r="E222" s="2" t="s">
        <v>50</v>
      </c>
      <c r="F222"/>
      <c r="H222" s="2" t="str">
        <f t="shared" si="68"/>
        <v>Circuit Clerk</v>
      </c>
      <c r="I222" s="4">
        <v>1274</v>
      </c>
      <c r="J222" s="4">
        <v>1695</v>
      </c>
      <c r="K222" s="4">
        <v>972</v>
      </c>
      <c r="L222" s="4">
        <v>1500</v>
      </c>
      <c r="M222" s="4">
        <v>1500</v>
      </c>
      <c r="N222" s="4">
        <v>1500</v>
      </c>
      <c r="O222" s="9">
        <v>1500</v>
      </c>
      <c r="P222" s="9">
        <v>1500</v>
      </c>
      <c r="Q222" s="9">
        <v>1500</v>
      </c>
      <c r="R222" s="9">
        <v>1000</v>
      </c>
      <c r="S222" s="9">
        <v>554</v>
      </c>
      <c r="T222" s="9">
        <v>1000</v>
      </c>
      <c r="U222" s="9">
        <v>1079</v>
      </c>
      <c r="V222" s="9">
        <v>515</v>
      </c>
      <c r="W222" s="9">
        <v>325</v>
      </c>
      <c r="X222" s="9">
        <v>464</v>
      </c>
      <c r="Y222" s="9">
        <v>325</v>
      </c>
      <c r="Z222" s="7">
        <v>325</v>
      </c>
      <c r="AA222" s="25">
        <v>325</v>
      </c>
      <c r="AB222">
        <v>0</v>
      </c>
      <c r="AC222" s="4">
        <v>1274</v>
      </c>
      <c r="AD222" s="4">
        <v>1695</v>
      </c>
      <c r="AE222" s="4">
        <v>972</v>
      </c>
      <c r="AF222" s="4">
        <v>477</v>
      </c>
      <c r="AG222" s="4">
        <v>436</v>
      </c>
      <c r="AH222" s="4">
        <v>385</v>
      </c>
      <c r="AI222" s="9">
        <v>502</v>
      </c>
      <c r="AJ222" s="9">
        <v>295</v>
      </c>
      <c r="AK222" s="9">
        <v>544</v>
      </c>
      <c r="AL222" s="9">
        <v>34</v>
      </c>
      <c r="AM222" s="9">
        <v>125</v>
      </c>
      <c r="AN222" s="9">
        <v>350</v>
      </c>
      <c r="AO222" s="9">
        <v>1079</v>
      </c>
      <c r="AP222" s="9">
        <v>389</v>
      </c>
      <c r="AQ222" s="9">
        <v>325</v>
      </c>
      <c r="AR222" s="9">
        <v>325</v>
      </c>
      <c r="AS222" s="9">
        <v>325</v>
      </c>
      <c r="AT222" s="9">
        <v>325</v>
      </c>
      <c r="AU222">
        <v>325</v>
      </c>
    </row>
    <row r="223" spans="1:47">
      <c r="A223" s="2" t="str">
        <f t="shared" si="65"/>
        <v>General Fund</v>
      </c>
      <c r="B223" s="2">
        <f t="shared" si="66"/>
        <v>32</v>
      </c>
      <c r="C223" s="2" t="str">
        <f t="shared" si="67"/>
        <v>Circuit Clerk</v>
      </c>
      <c r="D223" s="2" t="str">
        <f t="shared" si="64"/>
        <v>Circuit Clerk</v>
      </c>
      <c r="E223" s="2" t="s">
        <v>74</v>
      </c>
      <c r="F223"/>
      <c r="H223" s="2" t="str">
        <f t="shared" si="68"/>
        <v>Circuit Clerk</v>
      </c>
      <c r="I223" s="9" t="s">
        <v>182</v>
      </c>
      <c r="J223" s="9" t="s">
        <v>182</v>
      </c>
      <c r="K223" s="9" t="s">
        <v>182</v>
      </c>
      <c r="L223" s="9" t="s">
        <v>182</v>
      </c>
      <c r="M223" s="9" t="s">
        <v>182</v>
      </c>
      <c r="N223" s="9" t="s">
        <v>182</v>
      </c>
      <c r="O223" s="9" t="s">
        <v>137</v>
      </c>
      <c r="P223" s="9" t="s">
        <v>137</v>
      </c>
      <c r="Q223" s="9" t="s">
        <v>137</v>
      </c>
      <c r="R223" s="9" t="s">
        <v>137</v>
      </c>
      <c r="S223" s="9" t="s">
        <v>137</v>
      </c>
      <c r="T223" s="9" t="s">
        <v>137</v>
      </c>
      <c r="U223" s="9">
        <v>250</v>
      </c>
      <c r="V223" s="9">
        <v>251</v>
      </c>
      <c r="W223" s="9" t="s">
        <v>137</v>
      </c>
      <c r="X223" s="9" t="s">
        <v>137</v>
      </c>
      <c r="Y223" s="9" t="s">
        <v>137</v>
      </c>
      <c r="Z223" s="7" t="s">
        <v>137</v>
      </c>
      <c r="AA223" s="25">
        <v>0</v>
      </c>
      <c r="AB223">
        <v>0</v>
      </c>
      <c r="AC223" s="9" t="s">
        <v>137</v>
      </c>
      <c r="AD223" s="9" t="s">
        <v>137</v>
      </c>
      <c r="AE223" s="9" t="s">
        <v>182</v>
      </c>
      <c r="AF223" s="9" t="s">
        <v>137</v>
      </c>
      <c r="AG223" s="9" t="s">
        <v>137</v>
      </c>
      <c r="AH223" s="9" t="s">
        <v>137</v>
      </c>
      <c r="AI223" s="9" t="s">
        <v>137</v>
      </c>
      <c r="AJ223" s="9" t="s">
        <v>137</v>
      </c>
      <c r="AK223" s="9" t="s">
        <v>137</v>
      </c>
      <c r="AL223" s="9" t="s">
        <v>137</v>
      </c>
      <c r="AM223" s="9" t="s">
        <v>137</v>
      </c>
      <c r="AN223" s="9" t="s">
        <v>137</v>
      </c>
      <c r="AO223" s="9">
        <v>0</v>
      </c>
      <c r="AP223" s="9">
        <v>0</v>
      </c>
      <c r="AQ223" s="9" t="s">
        <v>137</v>
      </c>
      <c r="AR223" s="9" t="s">
        <v>137</v>
      </c>
      <c r="AS223" s="9" t="s">
        <v>137</v>
      </c>
      <c r="AT223" s="9" t="s">
        <v>137</v>
      </c>
      <c r="AU223">
        <v>0</v>
      </c>
    </row>
    <row r="224" spans="1:47">
      <c r="A224" s="2" t="str">
        <f t="shared" si="65"/>
        <v>General Fund</v>
      </c>
      <c r="B224" s="2">
        <f t="shared" si="66"/>
        <v>32</v>
      </c>
      <c r="C224" s="2" t="str">
        <f t="shared" si="67"/>
        <v>Circuit Clerk</v>
      </c>
      <c r="D224" s="2" t="str">
        <f t="shared" si="64"/>
        <v>Circuit Clerk</v>
      </c>
      <c r="E224" s="2" t="s">
        <v>51</v>
      </c>
      <c r="F224"/>
      <c r="H224" s="2" t="str">
        <f t="shared" si="68"/>
        <v>Circuit Clerk</v>
      </c>
      <c r="I224" s="4">
        <v>2548</v>
      </c>
      <c r="J224" s="4">
        <v>2093</v>
      </c>
      <c r="K224" s="4">
        <v>2388</v>
      </c>
      <c r="L224" s="4">
        <v>2763</v>
      </c>
      <c r="M224" s="4">
        <v>2838</v>
      </c>
      <c r="N224" s="4">
        <v>3500</v>
      </c>
      <c r="O224" s="9">
        <v>3500</v>
      </c>
      <c r="P224" s="9">
        <v>3500</v>
      </c>
      <c r="Q224" s="9">
        <v>4330</v>
      </c>
      <c r="R224" s="9">
        <v>4000</v>
      </c>
      <c r="S224" s="9">
        <v>4000</v>
      </c>
      <c r="T224" s="9">
        <v>4163</v>
      </c>
      <c r="U224" s="9">
        <v>4000</v>
      </c>
      <c r="V224" s="9">
        <v>4000</v>
      </c>
      <c r="W224" s="9">
        <v>3220</v>
      </c>
      <c r="X224" s="9">
        <v>5525</v>
      </c>
      <c r="Y224" s="9">
        <v>2526</v>
      </c>
      <c r="Z224" s="7">
        <v>2320</v>
      </c>
      <c r="AA224" s="25">
        <v>2200</v>
      </c>
      <c r="AB224">
        <v>2000</v>
      </c>
      <c r="AC224" s="4">
        <v>2548</v>
      </c>
      <c r="AD224" s="4">
        <v>2093</v>
      </c>
      <c r="AE224" s="4">
        <v>2388</v>
      </c>
      <c r="AF224" s="4">
        <v>2763</v>
      </c>
      <c r="AG224" s="4">
        <v>2838</v>
      </c>
      <c r="AH224" s="4">
        <v>3029</v>
      </c>
      <c r="AI224" s="9">
        <v>2593</v>
      </c>
      <c r="AJ224" s="9">
        <v>2720</v>
      </c>
      <c r="AK224" s="9">
        <v>4330</v>
      </c>
      <c r="AL224" s="9">
        <v>3078</v>
      </c>
      <c r="AM224" s="9">
        <v>3146</v>
      </c>
      <c r="AN224" s="9">
        <v>4125</v>
      </c>
      <c r="AO224" s="9">
        <v>3212</v>
      </c>
      <c r="AP224" s="9">
        <v>3361</v>
      </c>
      <c r="AQ224" s="9">
        <v>3168</v>
      </c>
      <c r="AR224" s="9">
        <v>3500</v>
      </c>
      <c r="AS224" s="9">
        <v>2526</v>
      </c>
      <c r="AT224" s="9">
        <v>2320</v>
      </c>
      <c r="AU224">
        <f>2200-63.78</f>
        <v>2136.2199999999998</v>
      </c>
    </row>
    <row r="225" spans="1:47">
      <c r="A225" s="2" t="str">
        <f t="shared" si="65"/>
        <v>General Fund</v>
      </c>
      <c r="B225" s="2">
        <f t="shared" si="66"/>
        <v>32</v>
      </c>
      <c r="C225" s="2" t="str">
        <f t="shared" si="67"/>
        <v>Circuit Clerk</v>
      </c>
      <c r="D225" s="2" t="str">
        <f t="shared" si="64"/>
        <v>Circuit Clerk</v>
      </c>
      <c r="E225" s="2" t="s">
        <v>128</v>
      </c>
      <c r="F225"/>
      <c r="H225" s="2" t="str">
        <f t="shared" si="68"/>
        <v>Circuit Clerk</v>
      </c>
      <c r="I225" s="4">
        <v>5186</v>
      </c>
      <c r="J225" s="4">
        <v>5849</v>
      </c>
      <c r="K225" s="4">
        <v>6538</v>
      </c>
      <c r="L225" s="4">
        <v>5400</v>
      </c>
      <c r="M225" s="4">
        <v>5000</v>
      </c>
      <c r="N225" s="4">
        <v>5000</v>
      </c>
      <c r="O225" s="9">
        <v>5000</v>
      </c>
      <c r="P225" s="9">
        <v>5000</v>
      </c>
      <c r="Q225" s="9">
        <v>5000</v>
      </c>
      <c r="R225" s="9">
        <v>5194</v>
      </c>
      <c r="S225" s="9">
        <v>5272</v>
      </c>
      <c r="T225" s="9">
        <v>5000</v>
      </c>
      <c r="U225" s="9">
        <v>5622</v>
      </c>
      <c r="V225" s="9">
        <v>4641</v>
      </c>
      <c r="W225" s="9">
        <v>5751</v>
      </c>
      <c r="X225" s="9">
        <v>5197</v>
      </c>
      <c r="Y225" s="9">
        <v>2964</v>
      </c>
      <c r="Z225" s="7">
        <v>2918</v>
      </c>
      <c r="AA225" s="25">
        <v>3313.06</v>
      </c>
      <c r="AB225">
        <v>3000</v>
      </c>
      <c r="AC225" s="4">
        <v>5186</v>
      </c>
      <c r="AD225" s="4">
        <v>5849</v>
      </c>
      <c r="AE225" s="4">
        <v>6539</v>
      </c>
      <c r="AF225" s="4">
        <v>4519</v>
      </c>
      <c r="AG225" s="4">
        <v>4754</v>
      </c>
      <c r="AH225" s="4">
        <v>4622</v>
      </c>
      <c r="AI225" s="9">
        <v>4892</v>
      </c>
      <c r="AJ225" s="9">
        <v>4816</v>
      </c>
      <c r="AK225" s="9">
        <v>3767</v>
      </c>
      <c r="AL225" s="9">
        <v>5194</v>
      </c>
      <c r="AM225" s="9">
        <v>5273</v>
      </c>
      <c r="AN225" s="9">
        <v>4790</v>
      </c>
      <c r="AO225" s="9">
        <v>5622</v>
      </c>
      <c r="AP225" s="9">
        <v>4641</v>
      </c>
      <c r="AQ225" s="9">
        <v>5751</v>
      </c>
      <c r="AR225" s="9">
        <v>5196</v>
      </c>
      <c r="AS225" s="9">
        <v>2964</v>
      </c>
      <c r="AT225" s="9">
        <v>2918</v>
      </c>
      <c r="AU225">
        <v>3313.06</v>
      </c>
    </row>
    <row r="226" spans="1:47">
      <c r="A226" s="2" t="str">
        <f t="shared" si="65"/>
        <v>General Fund</v>
      </c>
      <c r="B226" s="2">
        <f t="shared" si="66"/>
        <v>32</v>
      </c>
      <c r="C226" s="2" t="str">
        <f t="shared" si="67"/>
        <v>Circuit Clerk</v>
      </c>
      <c r="D226" s="2" t="str">
        <f t="shared" si="64"/>
        <v>Circuit Clerk</v>
      </c>
      <c r="E226" s="2" t="s">
        <v>58</v>
      </c>
      <c r="F226"/>
      <c r="H226" s="2" t="str">
        <f t="shared" si="68"/>
        <v>Circuit Clerk</v>
      </c>
      <c r="I226" s="4">
        <v>375</v>
      </c>
      <c r="J226" s="4">
        <v>625</v>
      </c>
      <c r="K226" s="4">
        <v>325</v>
      </c>
      <c r="L226" s="4">
        <v>325</v>
      </c>
      <c r="M226" s="4">
        <v>411</v>
      </c>
      <c r="N226" s="4">
        <v>500</v>
      </c>
      <c r="O226" s="9">
        <v>500</v>
      </c>
      <c r="P226" s="9">
        <v>500</v>
      </c>
      <c r="Q226" s="9">
        <v>545</v>
      </c>
      <c r="R226" s="9">
        <v>762</v>
      </c>
      <c r="S226" s="9">
        <v>784</v>
      </c>
      <c r="T226" s="9">
        <v>500</v>
      </c>
      <c r="U226" s="9">
        <v>500</v>
      </c>
      <c r="V226" s="9">
        <v>598</v>
      </c>
      <c r="W226" s="9">
        <v>500</v>
      </c>
      <c r="X226" s="9">
        <v>637</v>
      </c>
      <c r="Y226" s="9">
        <v>323</v>
      </c>
      <c r="Z226" s="7">
        <v>339</v>
      </c>
      <c r="AA226" s="25">
        <v>12</v>
      </c>
      <c r="AB226">
        <v>200</v>
      </c>
      <c r="AC226" s="4">
        <v>375</v>
      </c>
      <c r="AD226" s="4">
        <v>625</v>
      </c>
      <c r="AE226" s="4">
        <v>325</v>
      </c>
      <c r="AF226" s="4">
        <v>325</v>
      </c>
      <c r="AG226" s="4">
        <v>411</v>
      </c>
      <c r="AH226" s="4">
        <v>305</v>
      </c>
      <c r="AI226" s="9">
        <v>227</v>
      </c>
      <c r="AJ226" s="9">
        <v>405</v>
      </c>
      <c r="AK226" s="9">
        <v>545</v>
      </c>
      <c r="AL226" s="9">
        <v>762</v>
      </c>
      <c r="AM226" s="9">
        <v>784</v>
      </c>
      <c r="AN226" s="9">
        <v>444</v>
      </c>
      <c r="AO226" s="9">
        <v>388</v>
      </c>
      <c r="AP226" s="9">
        <v>598</v>
      </c>
      <c r="AQ226" s="9">
        <v>500</v>
      </c>
      <c r="AR226" s="9">
        <v>498</v>
      </c>
      <c r="AS226" s="9">
        <v>323</v>
      </c>
      <c r="AT226" s="9">
        <v>339</v>
      </c>
      <c r="AU226">
        <v>12</v>
      </c>
    </row>
    <row r="227" spans="1:47">
      <c r="A227" s="2" t="str">
        <f t="shared" si="65"/>
        <v>General Fund</v>
      </c>
      <c r="B227" s="2">
        <f t="shared" si="66"/>
        <v>32</v>
      </c>
      <c r="C227" s="2" t="str">
        <f t="shared" si="67"/>
        <v>Circuit Clerk</v>
      </c>
      <c r="D227" s="2" t="str">
        <f t="shared" si="64"/>
        <v>Circuit Clerk</v>
      </c>
      <c r="E227" s="2" t="s">
        <v>172</v>
      </c>
      <c r="F227"/>
      <c r="H227" s="2" t="str">
        <f t="shared" si="68"/>
        <v>Circuit Clerk</v>
      </c>
      <c r="I227" s="9" t="s">
        <v>182</v>
      </c>
      <c r="J227" s="9" t="s">
        <v>182</v>
      </c>
      <c r="K227" s="9" t="s">
        <v>182</v>
      </c>
      <c r="L227" s="9" t="s">
        <v>182</v>
      </c>
      <c r="M227" s="9" t="s">
        <v>182</v>
      </c>
      <c r="N227" s="9" t="s">
        <v>182</v>
      </c>
      <c r="O227" s="9" t="s">
        <v>137</v>
      </c>
      <c r="P227" s="9" t="s">
        <v>137</v>
      </c>
      <c r="Q227" s="9">
        <v>561</v>
      </c>
      <c r="R227" s="9">
        <v>926</v>
      </c>
      <c r="S227" s="9" t="s">
        <v>137</v>
      </c>
      <c r="T227" s="9" t="s">
        <v>137</v>
      </c>
      <c r="U227" s="9" t="s">
        <v>137</v>
      </c>
      <c r="V227" s="9" t="s">
        <v>137</v>
      </c>
      <c r="W227" s="9" t="s">
        <v>137</v>
      </c>
      <c r="X227" s="9" t="s">
        <v>137</v>
      </c>
      <c r="Y227" s="9" t="s">
        <v>137</v>
      </c>
      <c r="Z227" s="7" t="s">
        <v>137</v>
      </c>
      <c r="AA227" s="25">
        <v>7.75</v>
      </c>
      <c r="AB227">
        <v>0</v>
      </c>
      <c r="AC227" s="9" t="s">
        <v>137</v>
      </c>
      <c r="AD227" s="9" t="s">
        <v>137</v>
      </c>
      <c r="AE227" s="9" t="s">
        <v>182</v>
      </c>
      <c r="AF227" s="9" t="s">
        <v>137</v>
      </c>
      <c r="AG227" s="9" t="s">
        <v>137</v>
      </c>
      <c r="AH227" s="9" t="s">
        <v>137</v>
      </c>
      <c r="AI227" s="9" t="s">
        <v>137</v>
      </c>
      <c r="AJ227" s="9" t="s">
        <v>137</v>
      </c>
      <c r="AK227" s="9">
        <v>554</v>
      </c>
      <c r="AL227" s="9">
        <v>926</v>
      </c>
      <c r="AM227" s="9" t="s">
        <v>137</v>
      </c>
      <c r="AN227" s="9" t="s">
        <v>137</v>
      </c>
      <c r="AO227" s="9" t="s">
        <v>137</v>
      </c>
      <c r="AP227" s="9" t="s">
        <v>137</v>
      </c>
      <c r="AQ227" s="9" t="s">
        <v>137</v>
      </c>
      <c r="AR227" s="9" t="s">
        <v>137</v>
      </c>
      <c r="AS227" s="9" t="s">
        <v>137</v>
      </c>
      <c r="AT227" s="9" t="s">
        <v>137</v>
      </c>
      <c r="AU227">
        <v>7.75</v>
      </c>
    </row>
    <row r="228" spans="1:47">
      <c r="A228" s="2" t="str">
        <f t="shared" si="65"/>
        <v>General Fund</v>
      </c>
      <c r="B228" s="2">
        <f t="shared" si="66"/>
        <v>32</v>
      </c>
      <c r="C228" s="2" t="str">
        <f t="shared" si="67"/>
        <v>Circuit Clerk</v>
      </c>
      <c r="D228" s="2" t="str">
        <f t="shared" si="64"/>
        <v>Circuit Clerk</v>
      </c>
      <c r="E228" s="2" t="s">
        <v>79</v>
      </c>
      <c r="F228"/>
      <c r="H228" s="2" t="str">
        <f t="shared" si="68"/>
        <v>Circuit Clerk</v>
      </c>
      <c r="I228" s="6">
        <v>1618</v>
      </c>
      <c r="J228" s="6">
        <v>375</v>
      </c>
      <c r="K228" s="6" t="s">
        <v>137</v>
      </c>
      <c r="L228" s="6" t="s">
        <v>137</v>
      </c>
      <c r="M228" s="6">
        <v>3600</v>
      </c>
      <c r="N228" s="6">
        <v>2000</v>
      </c>
      <c r="O228" s="9">
        <v>2000</v>
      </c>
      <c r="P228" s="9">
        <v>2000</v>
      </c>
      <c r="Q228" s="9">
        <v>2000</v>
      </c>
      <c r="R228" s="9">
        <v>2000</v>
      </c>
      <c r="S228" s="9">
        <v>2000</v>
      </c>
      <c r="T228" s="9">
        <v>1819</v>
      </c>
      <c r="U228" s="9">
        <v>2000</v>
      </c>
      <c r="V228" s="9">
        <v>1850</v>
      </c>
      <c r="W228" s="9">
        <v>1030</v>
      </c>
      <c r="X228" s="9">
        <v>2125</v>
      </c>
      <c r="Y228" s="9">
        <v>17139</v>
      </c>
      <c r="Z228" s="7" t="s">
        <v>137</v>
      </c>
      <c r="AA228" s="25">
        <v>0</v>
      </c>
      <c r="AB228">
        <v>1500</v>
      </c>
      <c r="AC228" s="6">
        <v>1618</v>
      </c>
      <c r="AD228" s="6">
        <v>375</v>
      </c>
      <c r="AE228" s="6" t="s">
        <v>137</v>
      </c>
      <c r="AF228" s="6" t="s">
        <v>137</v>
      </c>
      <c r="AG228" s="6">
        <v>1203</v>
      </c>
      <c r="AH228" s="6">
        <v>1005</v>
      </c>
      <c r="AI228" s="9">
        <v>367</v>
      </c>
      <c r="AJ228" s="9">
        <v>0</v>
      </c>
      <c r="AK228" s="9">
        <v>0</v>
      </c>
      <c r="AL228" s="9">
        <v>1143</v>
      </c>
      <c r="AM228" s="9">
        <v>538</v>
      </c>
      <c r="AN228" s="9">
        <v>0</v>
      </c>
      <c r="AO228" s="9">
        <v>1049</v>
      </c>
      <c r="AP228" s="9">
        <v>1500</v>
      </c>
      <c r="AQ228" s="9">
        <v>1030</v>
      </c>
      <c r="AR228" s="9">
        <v>2000</v>
      </c>
      <c r="AS228" s="9">
        <v>17139</v>
      </c>
      <c r="AT228" s="9" t="s">
        <v>137</v>
      </c>
      <c r="AU228">
        <v>0</v>
      </c>
    </row>
    <row r="229" spans="1:47">
      <c r="A229" s="2" t="str">
        <f t="shared" si="65"/>
        <v>General Fund</v>
      </c>
      <c r="B229" s="2">
        <f t="shared" si="66"/>
        <v>32</v>
      </c>
      <c r="C229" s="2" t="str">
        <f t="shared" si="67"/>
        <v>Circuit Clerk</v>
      </c>
      <c r="D229" s="2" t="str">
        <f t="shared" si="64"/>
        <v>Circuit Clerk</v>
      </c>
      <c r="E229" s="2" t="s">
        <v>183</v>
      </c>
      <c r="F229"/>
      <c r="H229" s="2" t="str">
        <f t="shared" si="68"/>
        <v>Circuit Clerk</v>
      </c>
      <c r="I229" s="6" t="s">
        <v>182</v>
      </c>
      <c r="J229" s="6" t="s">
        <v>182</v>
      </c>
      <c r="K229" s="6" t="s">
        <v>137</v>
      </c>
      <c r="L229" s="6" t="s">
        <v>137</v>
      </c>
      <c r="M229" s="6">
        <v>255</v>
      </c>
      <c r="N229" s="6" t="s">
        <v>137</v>
      </c>
      <c r="O229" s="9" t="s">
        <v>137</v>
      </c>
      <c r="P229" s="9" t="s">
        <v>137</v>
      </c>
      <c r="Q229" s="9" t="s">
        <v>137</v>
      </c>
      <c r="R229" s="9" t="s">
        <v>137</v>
      </c>
      <c r="S229" s="9" t="s">
        <v>137</v>
      </c>
      <c r="T229" s="9" t="s">
        <v>137</v>
      </c>
      <c r="U229" s="9" t="s">
        <v>137</v>
      </c>
      <c r="V229" s="9" t="s">
        <v>137</v>
      </c>
      <c r="W229" s="9" t="s">
        <v>137</v>
      </c>
      <c r="X229" s="9" t="s">
        <v>137</v>
      </c>
      <c r="Y229" s="9" t="s">
        <v>137</v>
      </c>
      <c r="Z229" s="7" t="s">
        <v>137</v>
      </c>
      <c r="AA229" s="25">
        <v>0</v>
      </c>
      <c r="AB229">
        <v>0</v>
      </c>
      <c r="AC229" s="6" t="s">
        <v>137</v>
      </c>
      <c r="AD229" s="6" t="s">
        <v>137</v>
      </c>
      <c r="AE229" s="6" t="s">
        <v>137</v>
      </c>
      <c r="AF229" s="6" t="s">
        <v>137</v>
      </c>
      <c r="AG229" s="6">
        <v>255</v>
      </c>
      <c r="AH229" s="6" t="s">
        <v>137</v>
      </c>
      <c r="AI229" s="9" t="s">
        <v>137</v>
      </c>
      <c r="AJ229" s="9" t="s">
        <v>137</v>
      </c>
      <c r="AK229" s="9" t="s">
        <v>137</v>
      </c>
      <c r="AL229" s="9" t="s">
        <v>137</v>
      </c>
      <c r="AM229" s="9" t="s">
        <v>137</v>
      </c>
      <c r="AN229" s="9" t="s">
        <v>137</v>
      </c>
      <c r="AO229" s="9" t="s">
        <v>137</v>
      </c>
      <c r="AP229" s="9" t="s">
        <v>137</v>
      </c>
      <c r="AQ229" s="9" t="s">
        <v>137</v>
      </c>
      <c r="AR229" s="9" t="s">
        <v>137</v>
      </c>
      <c r="AS229" s="9" t="s">
        <v>137</v>
      </c>
      <c r="AT229" s="9" t="s">
        <v>137</v>
      </c>
      <c r="AU229">
        <v>0</v>
      </c>
    </row>
    <row r="230" spans="1:47">
      <c r="A230" s="2" t="str">
        <f t="shared" si="65"/>
        <v>General Fund</v>
      </c>
      <c r="B230" s="2">
        <f t="shared" si="66"/>
        <v>32</v>
      </c>
      <c r="C230" s="2" t="str">
        <f t="shared" si="67"/>
        <v>Circuit Clerk</v>
      </c>
      <c r="D230" s="2" t="str">
        <f t="shared" si="64"/>
        <v>Circuit Clerk</v>
      </c>
      <c r="E230" s="2" t="s">
        <v>59</v>
      </c>
      <c r="H230" s="2" t="str">
        <f t="shared" si="68"/>
        <v>Circuit Clerk</v>
      </c>
      <c r="I230" s="6" t="s">
        <v>182</v>
      </c>
      <c r="J230" s="6" t="s">
        <v>182</v>
      </c>
      <c r="K230" s="6" t="s">
        <v>137</v>
      </c>
      <c r="L230" s="6" t="s">
        <v>137</v>
      </c>
      <c r="M230" s="6" t="s">
        <v>137</v>
      </c>
      <c r="N230" s="6">
        <v>500</v>
      </c>
      <c r="O230" s="9">
        <v>500</v>
      </c>
      <c r="P230" s="9">
        <v>500</v>
      </c>
      <c r="Q230" s="9">
        <v>500</v>
      </c>
      <c r="R230" s="9">
        <v>500</v>
      </c>
      <c r="S230" s="9">
        <v>500</v>
      </c>
      <c r="T230" s="9">
        <v>518</v>
      </c>
      <c r="U230" s="9">
        <v>370</v>
      </c>
      <c r="V230" s="9">
        <v>360</v>
      </c>
      <c r="W230" s="9">
        <v>74</v>
      </c>
      <c r="X230" s="9">
        <v>19</v>
      </c>
      <c r="Y230" s="9">
        <v>12</v>
      </c>
      <c r="Z230" s="7" t="s">
        <v>137</v>
      </c>
      <c r="AA230" s="25">
        <v>0</v>
      </c>
      <c r="AB230">
        <v>0</v>
      </c>
      <c r="AC230" s="6" t="s">
        <v>137</v>
      </c>
      <c r="AD230" s="6" t="s">
        <v>137</v>
      </c>
      <c r="AE230" s="6" t="s">
        <v>137</v>
      </c>
      <c r="AF230" s="6" t="s">
        <v>137</v>
      </c>
      <c r="AG230" s="6" t="s">
        <v>137</v>
      </c>
      <c r="AH230" s="6">
        <v>356</v>
      </c>
      <c r="AI230" s="9">
        <v>0</v>
      </c>
      <c r="AJ230" s="9">
        <v>0</v>
      </c>
      <c r="AK230" s="9">
        <v>34</v>
      </c>
      <c r="AL230" s="9">
        <v>95</v>
      </c>
      <c r="AM230" s="9">
        <v>0</v>
      </c>
      <c r="AN230" s="9">
        <v>18</v>
      </c>
      <c r="AO230" s="9">
        <v>146</v>
      </c>
      <c r="AP230" s="9">
        <v>103</v>
      </c>
      <c r="AQ230" s="9">
        <v>74</v>
      </c>
      <c r="AR230" s="9">
        <v>18</v>
      </c>
      <c r="AS230" s="9">
        <v>0</v>
      </c>
      <c r="AT230" s="9" t="s">
        <v>137</v>
      </c>
      <c r="AU230">
        <v>0</v>
      </c>
    </row>
    <row r="231" spans="1:47">
      <c r="A231" s="2" t="str">
        <f t="shared" si="65"/>
        <v>General Fund</v>
      </c>
      <c r="B231" s="2">
        <f t="shared" si="66"/>
        <v>32</v>
      </c>
      <c r="C231" s="2" t="str">
        <f t="shared" si="67"/>
        <v>Circuit Clerk</v>
      </c>
      <c r="D231" s="2" t="str">
        <f t="shared" si="64"/>
        <v>Circuit Clerk</v>
      </c>
      <c r="E231" s="2" t="s">
        <v>129</v>
      </c>
      <c r="H231" s="2" t="str">
        <f t="shared" si="68"/>
        <v>Circuit Clerk</v>
      </c>
      <c r="I231" s="10" t="s">
        <v>182</v>
      </c>
      <c r="J231" s="10" t="s">
        <v>182</v>
      </c>
      <c r="K231" s="10" t="s">
        <v>182</v>
      </c>
      <c r="L231" s="10" t="s">
        <v>182</v>
      </c>
      <c r="M231" s="10" t="s">
        <v>182</v>
      </c>
      <c r="N231" s="10" t="s">
        <v>182</v>
      </c>
      <c r="O231" s="10" t="s">
        <v>137</v>
      </c>
      <c r="P231" s="10" t="s">
        <v>137</v>
      </c>
      <c r="Q231" s="10" t="s">
        <v>137</v>
      </c>
      <c r="R231" s="10" t="s">
        <v>137</v>
      </c>
      <c r="S231" s="10" t="s">
        <v>137</v>
      </c>
      <c r="T231" s="10" t="s">
        <v>137</v>
      </c>
      <c r="U231" s="10" t="s">
        <v>137</v>
      </c>
      <c r="V231" s="10" t="s">
        <v>137</v>
      </c>
      <c r="W231" s="10" t="s">
        <v>137</v>
      </c>
      <c r="X231" s="10" t="s">
        <v>137</v>
      </c>
      <c r="Y231" s="10" t="s">
        <v>137</v>
      </c>
      <c r="Z231" s="7">
        <v>992</v>
      </c>
      <c r="AA231" s="25">
        <v>589</v>
      </c>
      <c r="AB231">
        <v>0</v>
      </c>
      <c r="AC231" s="10" t="s">
        <v>137</v>
      </c>
      <c r="AD231" s="10" t="s">
        <v>137</v>
      </c>
      <c r="AE231" s="10" t="s">
        <v>182</v>
      </c>
      <c r="AF231" s="10" t="s">
        <v>137</v>
      </c>
      <c r="AG231" s="10" t="s">
        <v>137</v>
      </c>
      <c r="AH231" s="10" t="s">
        <v>137</v>
      </c>
      <c r="AI231" s="10" t="s">
        <v>137</v>
      </c>
      <c r="AJ231" s="10" t="s">
        <v>137</v>
      </c>
      <c r="AK231" s="10" t="s">
        <v>137</v>
      </c>
      <c r="AL231" s="10" t="s">
        <v>137</v>
      </c>
      <c r="AM231" s="10" t="s">
        <v>137</v>
      </c>
      <c r="AN231" s="10" t="s">
        <v>137</v>
      </c>
      <c r="AO231" s="10" t="s">
        <v>137</v>
      </c>
      <c r="AP231" s="10" t="s">
        <v>137</v>
      </c>
      <c r="AQ231" s="10" t="s">
        <v>137</v>
      </c>
      <c r="AR231" s="10" t="s">
        <v>137</v>
      </c>
      <c r="AS231" s="10" t="s">
        <v>137</v>
      </c>
      <c r="AT231" s="10">
        <v>992</v>
      </c>
      <c r="AU231">
        <v>589</v>
      </c>
    </row>
    <row r="232" spans="1:47">
      <c r="A232" s="2" t="s">
        <v>44</v>
      </c>
      <c r="B232" s="2">
        <f>B219+1</f>
        <v>33</v>
      </c>
      <c r="C232" s="2" t="s">
        <v>130</v>
      </c>
      <c r="D232" s="2" t="str">
        <f t="shared" si="64"/>
        <v>States Attorney</v>
      </c>
      <c r="E232" s="2" t="s">
        <v>131</v>
      </c>
      <c r="F232"/>
      <c r="G232" s="3"/>
      <c r="H232" s="2" t="s">
        <v>424</v>
      </c>
      <c r="I232" s="4">
        <v>240640</v>
      </c>
      <c r="J232" s="4">
        <v>247506</v>
      </c>
      <c r="K232" s="4">
        <f>250509+344</f>
        <v>250853</v>
      </c>
      <c r="L232" s="4">
        <v>260433</v>
      </c>
      <c r="M232" s="4">
        <v>306767</v>
      </c>
      <c r="N232" s="4">
        <v>323433</v>
      </c>
      <c r="O232" s="9">
        <v>348896</v>
      </c>
      <c r="P232" s="9">
        <v>351658</v>
      </c>
      <c r="Q232" s="9">
        <v>351558</v>
      </c>
      <c r="R232" s="9">
        <v>367144</v>
      </c>
      <c r="S232" s="9">
        <v>370375</v>
      </c>
      <c r="T232" s="9">
        <v>388513</v>
      </c>
      <c r="U232" s="9">
        <v>398038</v>
      </c>
      <c r="V232" s="9">
        <v>419478</v>
      </c>
      <c r="W232" s="9">
        <v>414122</v>
      </c>
      <c r="X232" s="9">
        <v>377161</v>
      </c>
      <c r="Y232" s="9">
        <v>412576</v>
      </c>
      <c r="Z232" s="7">
        <v>437056</v>
      </c>
      <c r="AA232" s="25">
        <f>393753.58+550.75+34685.78</f>
        <v>428990.11</v>
      </c>
      <c r="AB232">
        <v>391522.4</v>
      </c>
      <c r="AC232" s="4">
        <v>240640</v>
      </c>
      <c r="AD232" s="4">
        <v>246449</v>
      </c>
      <c r="AE232" s="4">
        <f>250509+344</f>
        <v>250853</v>
      </c>
      <c r="AF232" s="4">
        <v>260433</v>
      </c>
      <c r="AG232" s="4">
        <v>306767</v>
      </c>
      <c r="AH232" s="4">
        <v>323331</v>
      </c>
      <c r="AI232" s="9">
        <v>348896</v>
      </c>
      <c r="AJ232" s="9">
        <v>351299</v>
      </c>
      <c r="AK232" s="9">
        <v>351558</v>
      </c>
      <c r="AL232" s="9">
        <v>367144</v>
      </c>
      <c r="AM232" s="9">
        <v>370377</v>
      </c>
      <c r="AN232" s="9">
        <v>388514</v>
      </c>
      <c r="AO232" s="9">
        <v>398039</v>
      </c>
      <c r="AP232" s="9">
        <v>419428</v>
      </c>
      <c r="AQ232" s="9">
        <v>414122</v>
      </c>
      <c r="AR232" s="9">
        <v>377161</v>
      </c>
      <c r="AS232" s="9">
        <v>412561</v>
      </c>
      <c r="AT232" s="9">
        <v>435976</v>
      </c>
      <c r="AU232">
        <f>376715.21+5550.75+33102.94</f>
        <v>415368.9</v>
      </c>
    </row>
    <row r="233" spans="1:47">
      <c r="A233" s="2" t="str">
        <f>A232</f>
        <v>General Fund</v>
      </c>
      <c r="B233" s="2">
        <f>B232</f>
        <v>33</v>
      </c>
      <c r="C233" s="2" t="str">
        <f>C232</f>
        <v>States Attorney</v>
      </c>
      <c r="D233" s="2" t="str">
        <f t="shared" si="64"/>
        <v>States Attorney</v>
      </c>
      <c r="E233" s="2" t="s">
        <v>48</v>
      </c>
      <c r="F233"/>
      <c r="H233" s="2" t="str">
        <f>H232</f>
        <v>State's Attorney</v>
      </c>
      <c r="I233" s="4">
        <v>3000</v>
      </c>
      <c r="J233" s="4">
        <v>3560</v>
      </c>
      <c r="K233" s="4">
        <v>3634</v>
      </c>
      <c r="L233" s="4">
        <v>4722</v>
      </c>
      <c r="M233" s="4">
        <v>3300</v>
      </c>
      <c r="N233" s="4">
        <v>2683</v>
      </c>
      <c r="O233" s="9">
        <v>5514</v>
      </c>
      <c r="P233" s="9">
        <v>5304</v>
      </c>
      <c r="Q233" s="9">
        <v>5508</v>
      </c>
      <c r="R233" s="9">
        <v>4651</v>
      </c>
      <c r="S233" s="9">
        <v>4817</v>
      </c>
      <c r="T233" s="9">
        <v>4143</v>
      </c>
      <c r="U233" s="9">
        <v>5727</v>
      </c>
      <c r="V233" s="9">
        <v>3008</v>
      </c>
      <c r="W233" s="9">
        <v>2521</v>
      </c>
      <c r="X233" s="9">
        <v>1593</v>
      </c>
      <c r="Y233" s="9">
        <v>4664</v>
      </c>
      <c r="Z233" s="7">
        <v>4000</v>
      </c>
      <c r="AA233" s="25">
        <v>6357.47</v>
      </c>
      <c r="AB233">
        <v>5000</v>
      </c>
      <c r="AC233" s="4">
        <v>2537</v>
      </c>
      <c r="AD233" s="4">
        <v>3560</v>
      </c>
      <c r="AE233" s="4">
        <v>3632</v>
      </c>
      <c r="AF233" s="4">
        <v>4722</v>
      </c>
      <c r="AG233" s="4">
        <v>2653</v>
      </c>
      <c r="AH233" s="4">
        <v>2683</v>
      </c>
      <c r="AI233" s="9">
        <v>5514</v>
      </c>
      <c r="AJ233" s="9">
        <v>5304</v>
      </c>
      <c r="AK233" s="9">
        <v>5363</v>
      </c>
      <c r="AL233" s="9">
        <v>4651</v>
      </c>
      <c r="AM233" s="9">
        <v>4817</v>
      </c>
      <c r="AN233" s="9">
        <v>4143</v>
      </c>
      <c r="AO233" s="9">
        <v>5727</v>
      </c>
      <c r="AP233" s="9">
        <v>3008</v>
      </c>
      <c r="AQ233" s="9">
        <v>2498</v>
      </c>
      <c r="AR233" s="9">
        <v>1593</v>
      </c>
      <c r="AS233" s="9">
        <v>4664</v>
      </c>
      <c r="AT233" s="9">
        <v>3897</v>
      </c>
      <c r="AU233">
        <v>6357.47</v>
      </c>
    </row>
    <row r="234" spans="1:47">
      <c r="A234" s="2" t="str">
        <f t="shared" ref="A234:A244" si="69">A233</f>
        <v>General Fund</v>
      </c>
      <c r="B234" s="2">
        <f t="shared" ref="B234:B244" si="70">B233</f>
        <v>33</v>
      </c>
      <c r="C234" s="2" t="str">
        <f t="shared" ref="C234:C244" si="71">C233</f>
        <v>States Attorney</v>
      </c>
      <c r="D234" s="2" t="str">
        <f t="shared" si="64"/>
        <v>States Attorney</v>
      </c>
      <c r="E234" s="2" t="s">
        <v>49</v>
      </c>
      <c r="F234"/>
      <c r="H234" s="2" t="str">
        <f t="shared" ref="H234:H244" si="72">H233</f>
        <v>State's Attorney</v>
      </c>
      <c r="I234" s="4">
        <v>2750</v>
      </c>
      <c r="J234" s="4">
        <v>2693</v>
      </c>
      <c r="K234" s="4">
        <v>2936</v>
      </c>
      <c r="L234" s="4">
        <v>2800</v>
      </c>
      <c r="M234" s="4">
        <v>3050</v>
      </c>
      <c r="N234" s="4">
        <v>2805</v>
      </c>
      <c r="O234" s="9">
        <v>3700</v>
      </c>
      <c r="P234" s="9">
        <v>3700</v>
      </c>
      <c r="Q234" s="9">
        <v>3700</v>
      </c>
      <c r="R234" s="9">
        <v>2955</v>
      </c>
      <c r="S234" s="9">
        <v>1437</v>
      </c>
      <c r="T234" s="9">
        <v>2393</v>
      </c>
      <c r="U234" s="9">
        <v>1536</v>
      </c>
      <c r="V234" s="9">
        <v>787</v>
      </c>
      <c r="W234" s="9">
        <v>1280</v>
      </c>
      <c r="X234" s="9">
        <v>186</v>
      </c>
      <c r="Y234" s="9">
        <v>2393</v>
      </c>
      <c r="Z234" s="7">
        <v>1500</v>
      </c>
      <c r="AA234" s="25">
        <v>1472</v>
      </c>
      <c r="AB234">
        <v>3500</v>
      </c>
      <c r="AC234" s="4">
        <v>2312</v>
      </c>
      <c r="AD234" s="4">
        <v>1700</v>
      </c>
      <c r="AE234" s="4">
        <v>2936</v>
      </c>
      <c r="AF234" s="4">
        <v>2756</v>
      </c>
      <c r="AG234" s="4">
        <v>3050</v>
      </c>
      <c r="AH234" s="4">
        <v>2805</v>
      </c>
      <c r="AI234" s="9">
        <v>3381</v>
      </c>
      <c r="AJ234" s="9">
        <v>2365</v>
      </c>
      <c r="AK234" s="9">
        <v>3443</v>
      </c>
      <c r="AL234" s="9">
        <v>2885</v>
      </c>
      <c r="AM234" s="9">
        <v>1437</v>
      </c>
      <c r="AN234" s="9">
        <v>2393</v>
      </c>
      <c r="AO234" s="9">
        <v>1536</v>
      </c>
      <c r="AP234" s="9">
        <v>687</v>
      </c>
      <c r="AQ234" s="9">
        <v>1280</v>
      </c>
      <c r="AR234" s="9">
        <v>186</v>
      </c>
      <c r="AS234" s="9">
        <v>2393</v>
      </c>
      <c r="AT234" s="9">
        <v>1469</v>
      </c>
      <c r="AU234">
        <v>1086.72</v>
      </c>
    </row>
    <row r="235" spans="1:47">
      <c r="A235" s="2" t="str">
        <f t="shared" si="69"/>
        <v>General Fund</v>
      </c>
      <c r="B235" s="2">
        <f t="shared" si="70"/>
        <v>33</v>
      </c>
      <c r="C235" s="2" t="str">
        <f t="shared" si="71"/>
        <v>States Attorney</v>
      </c>
      <c r="D235" s="2" t="str">
        <f t="shared" si="64"/>
        <v>States Attorney</v>
      </c>
      <c r="E235" s="2" t="s">
        <v>50</v>
      </c>
      <c r="F235"/>
      <c r="H235" s="2" t="str">
        <f t="shared" si="72"/>
        <v>State's Attorney</v>
      </c>
      <c r="I235" s="4" t="s">
        <v>137</v>
      </c>
      <c r="J235" s="4">
        <v>583</v>
      </c>
      <c r="K235" s="4">
        <v>70</v>
      </c>
      <c r="L235" s="4">
        <v>1003</v>
      </c>
      <c r="M235" s="4">
        <v>1270</v>
      </c>
      <c r="N235" s="4">
        <v>454</v>
      </c>
      <c r="O235" s="9">
        <v>1969</v>
      </c>
      <c r="P235" s="9">
        <v>2580</v>
      </c>
      <c r="Q235" s="9">
        <v>1435</v>
      </c>
      <c r="R235" s="9">
        <v>712</v>
      </c>
      <c r="S235" s="9">
        <v>581</v>
      </c>
      <c r="T235" s="9">
        <v>2504</v>
      </c>
      <c r="U235" s="9">
        <v>1940</v>
      </c>
      <c r="V235" s="9">
        <v>2237</v>
      </c>
      <c r="W235" s="9">
        <v>2659</v>
      </c>
      <c r="X235" s="9">
        <v>770</v>
      </c>
      <c r="Y235" s="9">
        <v>1993</v>
      </c>
      <c r="Z235" s="7">
        <v>320</v>
      </c>
      <c r="AA235" s="25">
        <v>545</v>
      </c>
      <c r="AB235">
        <v>0</v>
      </c>
      <c r="AC235" s="4" t="s">
        <v>137</v>
      </c>
      <c r="AD235" s="4">
        <v>583</v>
      </c>
      <c r="AE235" s="4">
        <v>70</v>
      </c>
      <c r="AF235" s="4">
        <v>1003</v>
      </c>
      <c r="AG235" s="4">
        <v>1270</v>
      </c>
      <c r="AH235" s="4">
        <v>454</v>
      </c>
      <c r="AI235" s="9">
        <v>1969</v>
      </c>
      <c r="AJ235" s="9">
        <v>2580</v>
      </c>
      <c r="AK235" s="9">
        <v>791</v>
      </c>
      <c r="AL235" s="9">
        <v>712</v>
      </c>
      <c r="AM235" s="9">
        <v>581</v>
      </c>
      <c r="AN235" s="9">
        <v>2504</v>
      </c>
      <c r="AO235" s="9">
        <v>1940</v>
      </c>
      <c r="AP235" s="9">
        <v>1937</v>
      </c>
      <c r="AQ235" s="9">
        <v>2659</v>
      </c>
      <c r="AR235" s="9">
        <v>770</v>
      </c>
      <c r="AS235" s="9">
        <v>1993</v>
      </c>
      <c r="AT235" s="9">
        <v>320</v>
      </c>
      <c r="AU235">
        <v>545</v>
      </c>
    </row>
    <row r="236" spans="1:47">
      <c r="A236" s="2" t="str">
        <f t="shared" si="69"/>
        <v>General Fund</v>
      </c>
      <c r="B236" s="2">
        <f t="shared" si="70"/>
        <v>33</v>
      </c>
      <c r="C236" s="2" t="str">
        <f t="shared" si="71"/>
        <v>States Attorney</v>
      </c>
      <c r="D236" s="2" t="str">
        <f t="shared" si="64"/>
        <v>States Attorney</v>
      </c>
      <c r="E236" s="2" t="s">
        <v>74</v>
      </c>
      <c r="F236"/>
      <c r="H236" s="2" t="str">
        <f t="shared" si="72"/>
        <v>State's Attorney</v>
      </c>
      <c r="I236" s="4">
        <v>1000</v>
      </c>
      <c r="J236" s="4">
        <v>1000</v>
      </c>
      <c r="K236" s="4">
        <v>867</v>
      </c>
      <c r="L236" s="4">
        <v>1000</v>
      </c>
      <c r="M236" s="4">
        <v>1000</v>
      </c>
      <c r="N236" s="4">
        <v>866</v>
      </c>
      <c r="O236" s="9">
        <v>1000</v>
      </c>
      <c r="P236" s="9">
        <v>1000</v>
      </c>
      <c r="Q236" s="9">
        <v>2299</v>
      </c>
      <c r="R236" s="9">
        <v>1833</v>
      </c>
      <c r="S236" s="9">
        <v>1670</v>
      </c>
      <c r="T236" s="9">
        <v>1527</v>
      </c>
      <c r="U236" s="9">
        <v>1512</v>
      </c>
      <c r="V236" s="9">
        <v>905</v>
      </c>
      <c r="W236" s="9">
        <v>1455</v>
      </c>
      <c r="X236" s="9">
        <v>781</v>
      </c>
      <c r="Y236" s="9">
        <v>672</v>
      </c>
      <c r="Z236" s="7">
        <v>1172</v>
      </c>
      <c r="AA236" s="25">
        <v>1171.9000000000001</v>
      </c>
      <c r="AB236">
        <v>2500</v>
      </c>
      <c r="AC236" s="4">
        <v>734</v>
      </c>
      <c r="AD236" s="4">
        <v>594</v>
      </c>
      <c r="AE236" s="4">
        <v>867</v>
      </c>
      <c r="AF236" s="4">
        <v>945</v>
      </c>
      <c r="AG236" s="4">
        <v>358</v>
      </c>
      <c r="AH236" s="4">
        <v>866</v>
      </c>
      <c r="AI236" s="9">
        <v>965</v>
      </c>
      <c r="AJ236" s="9">
        <v>1388</v>
      </c>
      <c r="AK236" s="9">
        <v>2255</v>
      </c>
      <c r="AL236" s="9">
        <v>1833</v>
      </c>
      <c r="AM236" s="9">
        <v>1670</v>
      </c>
      <c r="AN236" s="9">
        <v>1527</v>
      </c>
      <c r="AO236" s="9">
        <v>1512</v>
      </c>
      <c r="AP236" s="9">
        <v>905</v>
      </c>
      <c r="AQ236" s="9">
        <v>1455</v>
      </c>
      <c r="AR236" s="9">
        <v>781</v>
      </c>
      <c r="AS236" s="9">
        <v>672</v>
      </c>
      <c r="AT236" s="9">
        <v>1021</v>
      </c>
      <c r="AU236">
        <v>1145</v>
      </c>
    </row>
    <row r="237" spans="1:47">
      <c r="A237" s="2" t="str">
        <f t="shared" si="69"/>
        <v>General Fund</v>
      </c>
      <c r="B237" s="2">
        <f t="shared" si="70"/>
        <v>33</v>
      </c>
      <c r="C237" s="2" t="str">
        <f t="shared" si="71"/>
        <v>States Attorney</v>
      </c>
      <c r="D237" s="2" t="str">
        <f t="shared" si="64"/>
        <v>States Attorney</v>
      </c>
      <c r="E237" s="2" t="s">
        <v>164</v>
      </c>
      <c r="F237"/>
      <c r="H237" s="2" t="str">
        <f t="shared" si="72"/>
        <v>State's Attorney</v>
      </c>
      <c r="I237" s="4" t="s">
        <v>137</v>
      </c>
      <c r="J237" s="4">
        <v>1000</v>
      </c>
      <c r="K237" s="4">
        <v>0</v>
      </c>
      <c r="L237" s="4">
        <v>771</v>
      </c>
      <c r="M237" s="4">
        <v>269</v>
      </c>
      <c r="N237" s="4" t="s">
        <v>137</v>
      </c>
      <c r="O237" s="9">
        <v>201</v>
      </c>
      <c r="P237" s="9">
        <v>1030</v>
      </c>
      <c r="Q237" s="9">
        <v>1030</v>
      </c>
      <c r="R237" s="9" t="s">
        <v>137</v>
      </c>
      <c r="S237" s="9" t="s">
        <v>137</v>
      </c>
      <c r="T237" s="9">
        <v>2775</v>
      </c>
      <c r="U237" s="9" t="s">
        <v>137</v>
      </c>
      <c r="V237" s="9" t="s">
        <v>137</v>
      </c>
      <c r="W237" s="9" t="s">
        <v>137</v>
      </c>
      <c r="X237" s="9" t="s">
        <v>137</v>
      </c>
      <c r="Y237" s="9" t="s">
        <v>137</v>
      </c>
      <c r="Z237" s="7" t="s">
        <v>137</v>
      </c>
      <c r="AA237" s="25">
        <v>0</v>
      </c>
      <c r="AB237">
        <v>0</v>
      </c>
      <c r="AC237" s="4" t="s">
        <v>137</v>
      </c>
      <c r="AD237" s="4">
        <v>165</v>
      </c>
      <c r="AE237" s="4">
        <v>0</v>
      </c>
      <c r="AF237" s="4">
        <v>753</v>
      </c>
      <c r="AG237" s="4">
        <v>269</v>
      </c>
      <c r="AH237" s="4" t="s">
        <v>137</v>
      </c>
      <c r="AI237" s="9">
        <v>0</v>
      </c>
      <c r="AJ237" s="9">
        <v>1030</v>
      </c>
      <c r="AK237" s="9">
        <v>0</v>
      </c>
      <c r="AL237" s="9" t="s">
        <v>137</v>
      </c>
      <c r="AM237" s="9" t="s">
        <v>137</v>
      </c>
      <c r="AN237" s="9">
        <v>2775</v>
      </c>
      <c r="AO237" s="9" t="s">
        <v>137</v>
      </c>
      <c r="AP237" s="9" t="s">
        <v>137</v>
      </c>
      <c r="AQ237" s="9" t="s">
        <v>137</v>
      </c>
      <c r="AR237" s="9" t="s">
        <v>137</v>
      </c>
      <c r="AS237" s="9" t="s">
        <v>137</v>
      </c>
      <c r="AT237" s="9" t="s">
        <v>137</v>
      </c>
      <c r="AU237">
        <v>0</v>
      </c>
    </row>
    <row r="238" spans="1:47">
      <c r="A238" s="2" t="str">
        <f t="shared" si="69"/>
        <v>General Fund</v>
      </c>
      <c r="B238" s="2">
        <f t="shared" si="70"/>
        <v>33</v>
      </c>
      <c r="C238" s="2" t="str">
        <f t="shared" si="71"/>
        <v>States Attorney</v>
      </c>
      <c r="D238" s="2" t="str">
        <f t="shared" si="64"/>
        <v>States Attorney</v>
      </c>
      <c r="E238" s="2" t="s">
        <v>132</v>
      </c>
      <c r="F238"/>
      <c r="H238" s="2" t="str">
        <f t="shared" si="72"/>
        <v>State's Attorney</v>
      </c>
      <c r="I238" s="4">
        <v>5123</v>
      </c>
      <c r="J238" s="4">
        <v>5135</v>
      </c>
      <c r="K238" s="4">
        <v>8831</v>
      </c>
      <c r="L238" s="4">
        <v>5971</v>
      </c>
      <c r="M238" s="4">
        <v>5592</v>
      </c>
      <c r="N238" s="4">
        <v>5707</v>
      </c>
      <c r="O238" s="9">
        <v>6522</v>
      </c>
      <c r="P238" s="9">
        <v>7500</v>
      </c>
      <c r="Q238" s="9">
        <v>5000</v>
      </c>
      <c r="R238" s="9">
        <v>2984</v>
      </c>
      <c r="S238" s="9">
        <v>5913</v>
      </c>
      <c r="T238" s="9">
        <v>7524</v>
      </c>
      <c r="U238" s="9">
        <v>5600</v>
      </c>
      <c r="V238" s="9">
        <v>2999</v>
      </c>
      <c r="W238" s="9">
        <v>1686</v>
      </c>
      <c r="X238" s="9">
        <v>900</v>
      </c>
      <c r="Y238" s="9">
        <v>403</v>
      </c>
      <c r="Z238" s="7">
        <v>1500</v>
      </c>
      <c r="AA238" s="25">
        <v>1500</v>
      </c>
      <c r="AB238">
        <v>3000</v>
      </c>
      <c r="AC238" s="4">
        <v>5123</v>
      </c>
      <c r="AD238" s="4">
        <v>5095</v>
      </c>
      <c r="AE238" s="4">
        <v>8831</v>
      </c>
      <c r="AF238" s="4">
        <v>5971</v>
      </c>
      <c r="AG238" s="4">
        <v>5592</v>
      </c>
      <c r="AH238" s="4">
        <v>5707</v>
      </c>
      <c r="AI238" s="9">
        <v>4559</v>
      </c>
      <c r="AJ238" s="9">
        <v>6184</v>
      </c>
      <c r="AK238" s="9">
        <v>3685</v>
      </c>
      <c r="AL238" s="9">
        <v>2984</v>
      </c>
      <c r="AM238" s="9">
        <v>5882</v>
      </c>
      <c r="AN238" s="9">
        <v>7524</v>
      </c>
      <c r="AO238" s="9">
        <v>5598</v>
      </c>
      <c r="AP238" s="9">
        <v>2912</v>
      </c>
      <c r="AQ238" s="9">
        <v>1685</v>
      </c>
      <c r="AR238" s="9">
        <v>900</v>
      </c>
      <c r="AS238" s="9">
        <v>403</v>
      </c>
      <c r="AT238" s="9">
        <v>1277</v>
      </c>
      <c r="AU238">
        <v>131.62</v>
      </c>
    </row>
    <row r="239" spans="1:47">
      <c r="A239" s="2" t="str">
        <f t="shared" si="69"/>
        <v>General Fund</v>
      </c>
      <c r="B239" s="2">
        <f t="shared" si="70"/>
        <v>33</v>
      </c>
      <c r="C239" s="2" t="str">
        <f t="shared" si="71"/>
        <v>States Attorney</v>
      </c>
      <c r="D239" s="2" t="str">
        <f t="shared" si="64"/>
        <v>States Attorney</v>
      </c>
      <c r="E239" s="2" t="s">
        <v>51</v>
      </c>
      <c r="F239"/>
      <c r="H239" s="2" t="str">
        <f t="shared" si="72"/>
        <v>State's Attorney</v>
      </c>
      <c r="I239" s="4">
        <v>5900</v>
      </c>
      <c r="J239" s="4">
        <v>6900</v>
      </c>
      <c r="K239" s="4">
        <v>5608</v>
      </c>
      <c r="L239" s="4">
        <v>5219</v>
      </c>
      <c r="M239" s="4">
        <v>6556</v>
      </c>
      <c r="N239" s="4">
        <v>6621</v>
      </c>
      <c r="O239" s="9">
        <v>6900</v>
      </c>
      <c r="P239" s="9">
        <v>6286</v>
      </c>
      <c r="Q239" s="9">
        <v>5575</v>
      </c>
      <c r="R239" s="9">
        <v>4992</v>
      </c>
      <c r="S239" s="9">
        <v>5010</v>
      </c>
      <c r="T239" s="9">
        <v>6194</v>
      </c>
      <c r="U239" s="9">
        <v>5476</v>
      </c>
      <c r="V239" s="9">
        <v>6077</v>
      </c>
      <c r="W239" s="9">
        <v>5135</v>
      </c>
      <c r="X239" s="9">
        <v>4203</v>
      </c>
      <c r="Y239" s="9">
        <v>4318</v>
      </c>
      <c r="Z239" s="7">
        <v>6801</v>
      </c>
      <c r="AA239" s="25">
        <v>2768.91</v>
      </c>
      <c r="AB239">
        <v>5000</v>
      </c>
      <c r="AC239" s="4">
        <v>5874</v>
      </c>
      <c r="AD239" s="4">
        <v>5316</v>
      </c>
      <c r="AE239" s="4">
        <v>5608</v>
      </c>
      <c r="AF239" s="4">
        <v>5219</v>
      </c>
      <c r="AG239" s="4">
        <v>6215</v>
      </c>
      <c r="AH239" s="4">
        <v>6621</v>
      </c>
      <c r="AI239" s="9">
        <v>5842</v>
      </c>
      <c r="AJ239" s="9">
        <v>5330</v>
      </c>
      <c r="AK239" s="9">
        <v>5106</v>
      </c>
      <c r="AL239" s="9">
        <v>4992</v>
      </c>
      <c r="AM239" s="9">
        <v>4988</v>
      </c>
      <c r="AN239" s="9">
        <v>6193</v>
      </c>
      <c r="AO239" s="9">
        <v>5476</v>
      </c>
      <c r="AP239" s="9">
        <v>6052</v>
      </c>
      <c r="AQ239" s="9">
        <v>5133</v>
      </c>
      <c r="AR239" s="9">
        <v>4203</v>
      </c>
      <c r="AS239" s="9">
        <v>4318</v>
      </c>
      <c r="AT239" s="9">
        <v>6801</v>
      </c>
      <c r="AU239">
        <v>2599.69</v>
      </c>
    </row>
    <row r="240" spans="1:47">
      <c r="A240" s="2" t="str">
        <f t="shared" si="69"/>
        <v>General Fund</v>
      </c>
      <c r="B240" s="2">
        <f t="shared" si="70"/>
        <v>33</v>
      </c>
      <c r="C240" s="2" t="str">
        <f t="shared" si="71"/>
        <v>States Attorney</v>
      </c>
      <c r="D240" s="2" t="str">
        <f t="shared" si="64"/>
        <v>States Attorney</v>
      </c>
      <c r="E240" s="2" t="s">
        <v>83</v>
      </c>
      <c r="F240"/>
      <c r="H240" s="2" t="str">
        <f t="shared" si="72"/>
        <v>State's Attorney</v>
      </c>
      <c r="I240" s="4">
        <v>3805</v>
      </c>
      <c r="J240" s="4">
        <v>3959</v>
      </c>
      <c r="K240" s="4">
        <v>3522</v>
      </c>
      <c r="L240" s="4">
        <v>3690</v>
      </c>
      <c r="M240" s="4">
        <v>3860</v>
      </c>
      <c r="N240" s="4">
        <v>3663</v>
      </c>
      <c r="O240" s="9">
        <v>3985</v>
      </c>
      <c r="P240" s="9">
        <v>3760</v>
      </c>
      <c r="Q240" s="9">
        <v>3760</v>
      </c>
      <c r="R240" s="9">
        <v>3341</v>
      </c>
      <c r="S240" s="9">
        <v>2754</v>
      </c>
      <c r="T240" s="9">
        <v>3125</v>
      </c>
      <c r="U240" s="9">
        <v>3528</v>
      </c>
      <c r="V240" s="9">
        <v>2334</v>
      </c>
      <c r="W240" s="9">
        <v>2930</v>
      </c>
      <c r="X240" s="9">
        <v>2316</v>
      </c>
      <c r="Y240" s="9">
        <v>3150</v>
      </c>
      <c r="Z240" s="7">
        <v>9328</v>
      </c>
      <c r="AA240" s="25">
        <v>11560.94</v>
      </c>
      <c r="AB240">
        <v>3000</v>
      </c>
      <c r="AC240" s="4">
        <v>3805</v>
      </c>
      <c r="AD240" s="4">
        <v>3959</v>
      </c>
      <c r="AE240" s="4">
        <v>3522</v>
      </c>
      <c r="AF240" s="4">
        <v>3671</v>
      </c>
      <c r="AG240" s="4">
        <v>3860</v>
      </c>
      <c r="AH240" s="4">
        <v>3663</v>
      </c>
      <c r="AI240" s="9">
        <v>3509</v>
      </c>
      <c r="AJ240" s="9">
        <v>3760</v>
      </c>
      <c r="AK240" s="9">
        <v>3489</v>
      </c>
      <c r="AL240" s="9">
        <v>3241</v>
      </c>
      <c r="AM240" s="9">
        <v>2754</v>
      </c>
      <c r="AN240" s="9">
        <v>3125</v>
      </c>
      <c r="AO240" s="9">
        <v>3528</v>
      </c>
      <c r="AP240" s="9">
        <v>2334</v>
      </c>
      <c r="AQ240" s="9">
        <v>2930</v>
      </c>
      <c r="AR240" s="9">
        <v>2316</v>
      </c>
      <c r="AS240" s="9">
        <v>3150</v>
      </c>
      <c r="AT240" s="9">
        <v>9328</v>
      </c>
      <c r="AU240">
        <v>11560.94</v>
      </c>
    </row>
    <row r="241" spans="1:47">
      <c r="A241" s="2" t="str">
        <f t="shared" si="69"/>
        <v>General Fund</v>
      </c>
      <c r="B241" s="2">
        <f t="shared" si="70"/>
        <v>33</v>
      </c>
      <c r="C241" s="2" t="str">
        <f t="shared" si="71"/>
        <v>States Attorney</v>
      </c>
      <c r="D241" s="2" t="str">
        <f t="shared" si="64"/>
        <v>States Attorney</v>
      </c>
      <c r="E241" s="2" t="s">
        <v>59</v>
      </c>
      <c r="F241"/>
      <c r="H241" s="2" t="str">
        <f t="shared" si="72"/>
        <v>State's Attorney</v>
      </c>
      <c r="I241" s="4">
        <v>3042</v>
      </c>
      <c r="J241" s="4">
        <v>2000</v>
      </c>
      <c r="K241" s="4">
        <v>1624</v>
      </c>
      <c r="L241" s="4">
        <v>1477</v>
      </c>
      <c r="M241" s="4">
        <v>788</v>
      </c>
      <c r="N241" s="4">
        <v>2280</v>
      </c>
      <c r="O241" s="9">
        <v>2100</v>
      </c>
      <c r="P241" s="9">
        <v>2100</v>
      </c>
      <c r="Q241" s="9">
        <v>2450</v>
      </c>
      <c r="R241" s="9">
        <v>1519</v>
      </c>
      <c r="S241" s="9">
        <v>1787</v>
      </c>
      <c r="T241" s="9">
        <v>1697</v>
      </c>
      <c r="U241" s="9">
        <v>2717</v>
      </c>
      <c r="V241" s="9">
        <v>2365</v>
      </c>
      <c r="W241" s="9">
        <v>906</v>
      </c>
      <c r="X241" s="9">
        <v>2416</v>
      </c>
      <c r="Y241" s="9">
        <v>369</v>
      </c>
      <c r="Z241" s="7">
        <v>2716</v>
      </c>
      <c r="AA241" s="25">
        <v>4515.6499999999996</v>
      </c>
      <c r="AB241">
        <v>13558.6</v>
      </c>
      <c r="AC241" s="4">
        <v>3042</v>
      </c>
      <c r="AD241" s="4">
        <v>1636</v>
      </c>
      <c r="AE241" s="4">
        <v>1623</v>
      </c>
      <c r="AF241" s="4">
        <v>1477</v>
      </c>
      <c r="AG241" s="4">
        <v>788</v>
      </c>
      <c r="AH241" s="4">
        <v>2280</v>
      </c>
      <c r="AI241" s="9">
        <v>1443</v>
      </c>
      <c r="AJ241" s="9">
        <v>1914</v>
      </c>
      <c r="AK241" s="9">
        <v>2450</v>
      </c>
      <c r="AL241" s="9">
        <v>1519</v>
      </c>
      <c r="AM241" s="9">
        <v>1786</v>
      </c>
      <c r="AN241" s="9">
        <v>1697</v>
      </c>
      <c r="AO241" s="9">
        <v>2717</v>
      </c>
      <c r="AP241" s="9">
        <v>2365</v>
      </c>
      <c r="AQ241" s="9">
        <v>883</v>
      </c>
      <c r="AR241" s="9">
        <v>2416</v>
      </c>
      <c r="AS241" s="9">
        <v>369</v>
      </c>
      <c r="AT241" s="9">
        <v>2716</v>
      </c>
      <c r="AU241">
        <v>4515.6499999999996</v>
      </c>
    </row>
    <row r="242" spans="1:47">
      <c r="A242" s="2" t="str">
        <f t="shared" si="69"/>
        <v>General Fund</v>
      </c>
      <c r="B242" s="2">
        <f t="shared" si="70"/>
        <v>33</v>
      </c>
      <c r="C242" s="2" t="str">
        <f t="shared" si="71"/>
        <v>States Attorney</v>
      </c>
      <c r="D242" s="2" t="str">
        <f t="shared" si="64"/>
        <v>States Attorney</v>
      </c>
      <c r="E242" s="2" t="s">
        <v>79</v>
      </c>
      <c r="F242"/>
      <c r="H242" s="2" t="str">
        <f t="shared" si="72"/>
        <v>State's Attorney</v>
      </c>
      <c r="I242" s="4">
        <v>363</v>
      </c>
      <c r="J242" s="4">
        <v>375</v>
      </c>
      <c r="K242" s="4">
        <v>832</v>
      </c>
      <c r="L242" s="4">
        <v>680</v>
      </c>
      <c r="M242" s="4">
        <v>500</v>
      </c>
      <c r="N242" s="4">
        <v>6409</v>
      </c>
      <c r="O242" s="9">
        <v>200</v>
      </c>
      <c r="P242" s="9">
        <v>8480</v>
      </c>
      <c r="Q242" s="9">
        <v>161</v>
      </c>
      <c r="R242" s="9">
        <v>897</v>
      </c>
      <c r="S242" s="9" t="s">
        <v>137</v>
      </c>
      <c r="T242" s="9">
        <v>228</v>
      </c>
      <c r="U242" s="9">
        <v>4583</v>
      </c>
      <c r="V242" s="9">
        <v>336</v>
      </c>
      <c r="W242" s="9">
        <v>131</v>
      </c>
      <c r="X242" s="9">
        <v>83</v>
      </c>
      <c r="Y242" s="9">
        <v>2</v>
      </c>
      <c r="Z242" s="7" t="s">
        <v>137</v>
      </c>
      <c r="AA242" s="25">
        <v>0</v>
      </c>
      <c r="AB242">
        <v>0</v>
      </c>
      <c r="AC242" s="4">
        <v>360</v>
      </c>
      <c r="AD242" s="4">
        <v>271</v>
      </c>
      <c r="AE242" s="4">
        <v>832</v>
      </c>
      <c r="AF242" s="4">
        <v>680</v>
      </c>
      <c r="AG242" s="4">
        <v>495</v>
      </c>
      <c r="AH242" s="4">
        <v>6409</v>
      </c>
      <c r="AI242" s="9">
        <v>200</v>
      </c>
      <c r="AJ242" s="9">
        <v>8480</v>
      </c>
      <c r="AK242" s="9">
        <v>161</v>
      </c>
      <c r="AL242" s="9">
        <v>897</v>
      </c>
      <c r="AM242" s="9" t="s">
        <v>137</v>
      </c>
      <c r="AN242" s="9">
        <v>228</v>
      </c>
      <c r="AO242" s="9">
        <v>4580</v>
      </c>
      <c r="AP242" s="9">
        <v>4873</v>
      </c>
      <c r="AQ242" s="9">
        <v>2127</v>
      </c>
      <c r="AR242" s="9">
        <v>1048</v>
      </c>
      <c r="AS242" s="9">
        <v>0</v>
      </c>
      <c r="AT242" s="9" t="s">
        <v>137</v>
      </c>
      <c r="AU242">
        <v>0</v>
      </c>
    </row>
    <row r="243" spans="1:47">
      <c r="A243" s="2" t="str">
        <f t="shared" si="69"/>
        <v>General Fund</v>
      </c>
      <c r="B243" s="2">
        <f t="shared" si="70"/>
        <v>33</v>
      </c>
      <c r="C243" s="2" t="str">
        <f t="shared" si="71"/>
        <v>States Attorney</v>
      </c>
      <c r="D243" s="2" t="str">
        <f t="shared" si="64"/>
        <v>States Attorney</v>
      </c>
      <c r="E243" s="2" t="s">
        <v>133</v>
      </c>
      <c r="F243"/>
      <c r="H243" s="2" t="str">
        <f t="shared" si="72"/>
        <v>State's Attorney</v>
      </c>
      <c r="I243" s="4">
        <v>4660</v>
      </c>
      <c r="J243" s="6">
        <v>3750</v>
      </c>
      <c r="K243" s="6">
        <v>3700</v>
      </c>
      <c r="L243" s="6">
        <v>3201</v>
      </c>
      <c r="M243" s="6">
        <v>3334</v>
      </c>
      <c r="N243" s="6">
        <v>3239</v>
      </c>
      <c r="O243" s="9">
        <v>5400</v>
      </c>
      <c r="P243" s="9">
        <v>5626</v>
      </c>
      <c r="Q243" s="9">
        <v>5626</v>
      </c>
      <c r="R243" s="9">
        <v>3973</v>
      </c>
      <c r="S243" s="9">
        <v>3254</v>
      </c>
      <c r="T243" s="9">
        <v>4977</v>
      </c>
      <c r="U243" s="9">
        <v>5843</v>
      </c>
      <c r="V243" s="9">
        <v>4873</v>
      </c>
      <c r="W243" s="9">
        <v>2127</v>
      </c>
      <c r="X243" s="9">
        <v>1048</v>
      </c>
      <c r="Y243" s="9">
        <v>879</v>
      </c>
      <c r="Z243" s="7">
        <v>3237</v>
      </c>
      <c r="AA243" s="25">
        <v>3236.9</v>
      </c>
      <c r="AB243">
        <v>3000</v>
      </c>
      <c r="AC243" s="4">
        <v>4660</v>
      </c>
      <c r="AD243" s="6">
        <v>2824</v>
      </c>
      <c r="AE243" s="6">
        <v>3700</v>
      </c>
      <c r="AF243" s="6">
        <v>3201</v>
      </c>
      <c r="AG243" s="6">
        <v>3334</v>
      </c>
      <c r="AH243" s="6">
        <v>3240</v>
      </c>
      <c r="AI243" s="9">
        <v>5173</v>
      </c>
      <c r="AJ243" s="9">
        <v>5626</v>
      </c>
      <c r="AK243" s="9">
        <v>3813</v>
      </c>
      <c r="AL243" s="9">
        <v>3973</v>
      </c>
      <c r="AM243" s="9">
        <v>3254</v>
      </c>
      <c r="AN243" s="9">
        <v>4977</v>
      </c>
      <c r="AO243" s="9">
        <v>5843</v>
      </c>
      <c r="AP243" s="9">
        <v>336</v>
      </c>
      <c r="AQ243" s="9">
        <v>120</v>
      </c>
      <c r="AR243" s="9">
        <v>83</v>
      </c>
      <c r="AS243" s="9">
        <v>879</v>
      </c>
      <c r="AT243" s="9">
        <v>3237</v>
      </c>
      <c r="AU243">
        <v>2808.11</v>
      </c>
    </row>
    <row r="244" spans="1:47">
      <c r="A244" s="2" t="str">
        <f t="shared" si="69"/>
        <v>General Fund</v>
      </c>
      <c r="B244" s="2">
        <f t="shared" si="70"/>
        <v>33</v>
      </c>
      <c r="C244" s="2" t="str">
        <f t="shared" si="71"/>
        <v>States Attorney</v>
      </c>
      <c r="D244" s="2" t="str">
        <f t="shared" si="64"/>
        <v>States Attorney</v>
      </c>
      <c r="E244" s="2" t="s">
        <v>62</v>
      </c>
      <c r="H244" s="2" t="str">
        <f t="shared" si="72"/>
        <v>State's Attorney</v>
      </c>
      <c r="I244" s="7" t="s">
        <v>137</v>
      </c>
      <c r="J244" s="7" t="s">
        <v>137</v>
      </c>
      <c r="K244" s="7" t="s">
        <v>137</v>
      </c>
      <c r="L244" s="7" t="s">
        <v>137</v>
      </c>
      <c r="M244" s="7" t="s">
        <v>137</v>
      </c>
      <c r="N244" s="7" t="s">
        <v>137</v>
      </c>
      <c r="O244" s="7" t="s">
        <v>137</v>
      </c>
      <c r="P244" s="10" t="s">
        <v>137</v>
      </c>
      <c r="Q244" s="10" t="s">
        <v>137</v>
      </c>
      <c r="R244" s="10" t="s">
        <v>137</v>
      </c>
      <c r="S244" s="10" t="s">
        <v>137</v>
      </c>
      <c r="T244" s="10" t="s">
        <v>137</v>
      </c>
      <c r="U244" s="10" t="s">
        <v>137</v>
      </c>
      <c r="V244" s="10" t="s">
        <v>137</v>
      </c>
      <c r="W244" s="10" t="s">
        <v>137</v>
      </c>
      <c r="X244" s="10" t="s">
        <v>137</v>
      </c>
      <c r="Y244" s="10" t="s">
        <v>137</v>
      </c>
      <c r="Z244" s="7">
        <v>2000</v>
      </c>
      <c r="AA244" s="25">
        <v>2510.12</v>
      </c>
      <c r="AB244">
        <v>3000</v>
      </c>
      <c r="AC244" s="7" t="s">
        <v>137</v>
      </c>
      <c r="AD244" s="7" t="s">
        <v>137</v>
      </c>
      <c r="AE244" s="7" t="s">
        <v>137</v>
      </c>
      <c r="AF244" s="7" t="s">
        <v>137</v>
      </c>
      <c r="AG244" s="7" t="s">
        <v>137</v>
      </c>
      <c r="AH244" s="7" t="s">
        <v>137</v>
      </c>
      <c r="AI244" s="7" t="s">
        <v>137</v>
      </c>
      <c r="AJ244" s="10" t="s">
        <v>137</v>
      </c>
      <c r="AK244" s="10" t="s">
        <v>137</v>
      </c>
      <c r="AL244" s="10" t="s">
        <v>137</v>
      </c>
      <c r="AM244" s="10" t="s">
        <v>137</v>
      </c>
      <c r="AN244" s="10" t="s">
        <v>137</v>
      </c>
      <c r="AO244" s="10" t="s">
        <v>137</v>
      </c>
      <c r="AP244" s="10" t="s">
        <v>137</v>
      </c>
      <c r="AQ244" s="10" t="s">
        <v>137</v>
      </c>
      <c r="AR244" s="10" t="s">
        <v>137</v>
      </c>
      <c r="AS244" s="10" t="s">
        <v>137</v>
      </c>
      <c r="AT244" s="10">
        <v>1597</v>
      </c>
      <c r="AU244">
        <v>2510.12</v>
      </c>
    </row>
    <row r="245" spans="1:47">
      <c r="A245" s="2" t="s">
        <v>44</v>
      </c>
      <c r="B245" s="2">
        <f>B232+1</f>
        <v>34</v>
      </c>
      <c r="C245" s="2" t="s">
        <v>160</v>
      </c>
      <c r="D245" s="2" t="str">
        <f t="shared" si="64"/>
        <v>Aid to Dependent Children</v>
      </c>
      <c r="E245" s="2" t="s">
        <v>59</v>
      </c>
      <c r="G245" s="3"/>
      <c r="H245" s="2" t="s">
        <v>414</v>
      </c>
      <c r="I245" s="4" t="s">
        <v>137</v>
      </c>
      <c r="J245" s="4" t="s">
        <v>137</v>
      </c>
      <c r="K245" s="4">
        <v>1000</v>
      </c>
      <c r="L245" s="4">
        <v>1000</v>
      </c>
      <c r="M245" s="4">
        <v>1000</v>
      </c>
      <c r="N245" s="4">
        <v>1000</v>
      </c>
      <c r="O245" s="10">
        <v>1000</v>
      </c>
      <c r="P245" s="10">
        <v>1000</v>
      </c>
      <c r="Q245" s="10">
        <v>955</v>
      </c>
      <c r="R245" s="10">
        <v>100</v>
      </c>
      <c r="S245" s="10">
        <v>100</v>
      </c>
      <c r="T245" s="10">
        <v>100</v>
      </c>
      <c r="U245" s="10">
        <v>100</v>
      </c>
      <c r="V245" s="10" t="s">
        <v>137</v>
      </c>
      <c r="W245" s="10" t="s">
        <v>137</v>
      </c>
      <c r="X245" s="10" t="s">
        <v>137</v>
      </c>
      <c r="Y245" s="10" t="s">
        <v>137</v>
      </c>
      <c r="Z245" s="7" t="s">
        <v>137</v>
      </c>
      <c r="AA245" s="25">
        <v>0</v>
      </c>
      <c r="AB245">
        <v>0</v>
      </c>
      <c r="AC245" s="4" t="s">
        <v>137</v>
      </c>
      <c r="AD245" s="4" t="s">
        <v>137</v>
      </c>
      <c r="AE245" s="4">
        <v>0</v>
      </c>
      <c r="AF245" s="4">
        <v>0</v>
      </c>
      <c r="AG245" s="4">
        <v>0</v>
      </c>
      <c r="AH245" s="4">
        <v>0</v>
      </c>
      <c r="AI245" s="7">
        <v>0</v>
      </c>
      <c r="AJ245" s="10">
        <v>0</v>
      </c>
      <c r="AK245" s="10">
        <v>0</v>
      </c>
      <c r="AL245" s="10">
        <v>0</v>
      </c>
      <c r="AM245" s="10">
        <v>0</v>
      </c>
      <c r="AN245" s="10">
        <v>0</v>
      </c>
      <c r="AO245" s="10">
        <v>0</v>
      </c>
      <c r="AP245" s="10" t="s">
        <v>137</v>
      </c>
      <c r="AQ245" s="10" t="s">
        <v>137</v>
      </c>
      <c r="AR245" s="10" t="s">
        <v>137</v>
      </c>
      <c r="AS245" s="10" t="s">
        <v>137</v>
      </c>
      <c r="AT245" s="10" t="s">
        <v>137</v>
      </c>
      <c r="AU245">
        <v>0</v>
      </c>
    </row>
    <row r="246" spans="1:47">
      <c r="A246" s="2" t="s">
        <v>44</v>
      </c>
      <c r="B246" s="2">
        <f>B245+1</f>
        <v>35</v>
      </c>
      <c r="C246" s="2" t="s">
        <v>134</v>
      </c>
      <c r="D246" s="2" t="str">
        <f t="shared" si="64"/>
        <v>Development</v>
      </c>
      <c r="E246" s="2" t="s">
        <v>136</v>
      </c>
      <c r="G246" s="3"/>
      <c r="H246" s="2" t="s">
        <v>414</v>
      </c>
      <c r="I246" s="9" t="s">
        <v>137</v>
      </c>
      <c r="J246" s="9" t="s">
        <v>137</v>
      </c>
      <c r="K246" s="4" t="s">
        <v>137</v>
      </c>
      <c r="L246" s="9" t="s">
        <v>137</v>
      </c>
      <c r="M246" s="9" t="s">
        <v>137</v>
      </c>
      <c r="N246" s="9" t="s">
        <v>137</v>
      </c>
      <c r="O246" s="7" t="s">
        <v>137</v>
      </c>
      <c r="P246" s="10" t="s">
        <v>137</v>
      </c>
      <c r="Q246" s="10" t="s">
        <v>137</v>
      </c>
      <c r="R246" s="10" t="s">
        <v>137</v>
      </c>
      <c r="S246" s="10" t="s">
        <v>137</v>
      </c>
      <c r="T246" s="10" t="s">
        <v>137</v>
      </c>
      <c r="U246" s="10" t="s">
        <v>137</v>
      </c>
      <c r="V246" s="10" t="s">
        <v>137</v>
      </c>
      <c r="W246" s="10" t="s">
        <v>137</v>
      </c>
      <c r="X246" s="10" t="s">
        <v>137</v>
      </c>
      <c r="Y246" s="10" t="s">
        <v>137</v>
      </c>
      <c r="Z246" s="7">
        <v>83998</v>
      </c>
      <c r="AA246" s="25">
        <v>288592</v>
      </c>
      <c r="AB246">
        <v>389000</v>
      </c>
      <c r="AC246" s="9" t="s">
        <v>137</v>
      </c>
      <c r="AD246" s="9" t="s">
        <v>137</v>
      </c>
      <c r="AF246" s="9" t="s">
        <v>137</v>
      </c>
      <c r="AG246" s="9" t="s">
        <v>137</v>
      </c>
      <c r="AH246" s="9" t="s">
        <v>137</v>
      </c>
      <c r="AI246" s="7" t="s">
        <v>137</v>
      </c>
      <c r="AJ246" s="10" t="s">
        <v>137</v>
      </c>
      <c r="AK246" s="10" t="s">
        <v>137</v>
      </c>
      <c r="AL246" s="10" t="s">
        <v>137</v>
      </c>
      <c r="AM246" s="10" t="s">
        <v>137</v>
      </c>
      <c r="AN246" s="10" t="s">
        <v>137</v>
      </c>
      <c r="AO246" s="10" t="s">
        <v>137</v>
      </c>
      <c r="AP246" s="10" t="s">
        <v>137</v>
      </c>
      <c r="AQ246" s="10" t="s">
        <v>137</v>
      </c>
      <c r="AR246" s="10" t="s">
        <v>137</v>
      </c>
      <c r="AS246" s="10" t="s">
        <v>137</v>
      </c>
      <c r="AT246" s="10">
        <v>57038</v>
      </c>
      <c r="AU246">
        <v>100844.32</v>
      </c>
    </row>
    <row r="247" spans="1:47">
      <c r="A247" s="2" t="s">
        <v>44</v>
      </c>
      <c r="B247" s="2">
        <f>B246+1</f>
        <v>36</v>
      </c>
      <c r="C247" s="2" t="s">
        <v>174</v>
      </c>
      <c r="D247" s="2" t="str">
        <f t="shared" si="64"/>
        <v>Soil Conservation</v>
      </c>
      <c r="E247" s="2" t="s">
        <v>175</v>
      </c>
      <c r="G247" s="3"/>
      <c r="H247" s="2" t="s">
        <v>414</v>
      </c>
      <c r="I247" s="4">
        <v>5000</v>
      </c>
      <c r="J247" s="4">
        <v>5000</v>
      </c>
      <c r="K247" s="4">
        <v>5000</v>
      </c>
      <c r="L247" s="4">
        <v>5000</v>
      </c>
      <c r="M247" s="4">
        <v>5000</v>
      </c>
      <c r="N247" s="4">
        <v>5000</v>
      </c>
      <c r="O247" s="7">
        <v>5000</v>
      </c>
      <c r="P247" s="10">
        <v>5000</v>
      </c>
      <c r="Q247" s="10" t="s">
        <v>137</v>
      </c>
      <c r="R247" s="10">
        <v>0</v>
      </c>
      <c r="S247" s="10" t="s">
        <v>137</v>
      </c>
      <c r="T247" s="10" t="s">
        <v>137</v>
      </c>
      <c r="U247" s="10" t="s">
        <v>137</v>
      </c>
      <c r="V247" s="10" t="s">
        <v>137</v>
      </c>
      <c r="W247" s="10" t="s">
        <v>137</v>
      </c>
      <c r="X247" s="10" t="s">
        <v>137</v>
      </c>
      <c r="Y247" s="10" t="s">
        <v>137</v>
      </c>
      <c r="Z247" s="7" t="s">
        <v>137</v>
      </c>
      <c r="AA247" s="25">
        <v>0</v>
      </c>
      <c r="AB247">
        <v>0</v>
      </c>
      <c r="AC247" s="4">
        <v>5000</v>
      </c>
      <c r="AD247" s="4">
        <v>5000</v>
      </c>
      <c r="AE247" s="4">
        <v>5000</v>
      </c>
      <c r="AF247" s="4">
        <v>0</v>
      </c>
      <c r="AG247" s="4">
        <v>10000</v>
      </c>
      <c r="AH247" s="4">
        <v>0</v>
      </c>
      <c r="AI247" s="7">
        <v>0</v>
      </c>
      <c r="AJ247" s="10">
        <v>0</v>
      </c>
      <c r="AK247" s="10" t="s">
        <v>137</v>
      </c>
      <c r="AL247" s="10">
        <v>0</v>
      </c>
      <c r="AM247" s="10" t="s">
        <v>137</v>
      </c>
      <c r="AN247" s="10" t="s">
        <v>137</v>
      </c>
      <c r="AO247" s="10" t="s">
        <v>137</v>
      </c>
      <c r="AP247" s="10" t="s">
        <v>137</v>
      </c>
      <c r="AQ247" s="10" t="s">
        <v>137</v>
      </c>
      <c r="AR247" s="10" t="s">
        <v>137</v>
      </c>
      <c r="AS247" s="10" t="s">
        <v>137</v>
      </c>
      <c r="AT247" s="10" t="s">
        <v>137</v>
      </c>
      <c r="AU247">
        <v>0</v>
      </c>
    </row>
    <row r="248" spans="1:47">
      <c r="A248" s="2" t="s">
        <v>44</v>
      </c>
      <c r="B248" s="2">
        <f>B247+1</f>
        <v>37</v>
      </c>
      <c r="C248" s="2" t="s">
        <v>162</v>
      </c>
      <c r="D248" s="2" t="str">
        <f t="shared" si="64"/>
        <v>West Central Regional Planning Commission</v>
      </c>
      <c r="E248" s="2" t="s">
        <v>163</v>
      </c>
      <c r="G248" s="3"/>
      <c r="H248" s="2" t="s">
        <v>414</v>
      </c>
      <c r="I248" s="4">
        <v>19100</v>
      </c>
      <c r="J248" s="4">
        <v>9600</v>
      </c>
      <c r="K248" s="4">
        <v>9600</v>
      </c>
      <c r="L248" s="4">
        <v>12000</v>
      </c>
      <c r="M248" s="4">
        <v>12000</v>
      </c>
      <c r="N248" s="4">
        <v>15000</v>
      </c>
      <c r="O248" s="7">
        <v>18000</v>
      </c>
      <c r="P248" s="10">
        <v>18000</v>
      </c>
      <c r="Q248" s="10">
        <v>10000</v>
      </c>
      <c r="R248" s="10">
        <v>10000</v>
      </c>
      <c r="S248" s="10">
        <v>10000</v>
      </c>
      <c r="T248" s="10">
        <v>9536</v>
      </c>
      <c r="U248" s="10">
        <v>9536</v>
      </c>
      <c r="V248" s="10" t="s">
        <v>137</v>
      </c>
      <c r="W248" s="10" t="s">
        <v>137</v>
      </c>
      <c r="X248" s="10" t="s">
        <v>137</v>
      </c>
      <c r="Y248" s="10" t="s">
        <v>137</v>
      </c>
      <c r="Z248" s="7" t="s">
        <v>137</v>
      </c>
      <c r="AA248" s="25">
        <v>0</v>
      </c>
      <c r="AB248">
        <v>0</v>
      </c>
      <c r="AC248" s="4">
        <v>21367</v>
      </c>
      <c r="AD248" s="4">
        <v>11871</v>
      </c>
      <c r="AE248" s="4">
        <v>11666</v>
      </c>
      <c r="AF248" s="4">
        <v>2370</v>
      </c>
      <c r="AG248" s="4">
        <v>19072</v>
      </c>
      <c r="AH248" s="4">
        <v>0</v>
      </c>
      <c r="AI248" s="7">
        <v>19072</v>
      </c>
      <c r="AJ248" s="10">
        <v>9536</v>
      </c>
      <c r="AK248" s="10">
        <v>9536</v>
      </c>
      <c r="AL248" s="10">
        <v>9536</v>
      </c>
      <c r="AM248" s="10">
        <v>9536</v>
      </c>
      <c r="AN248" s="10">
        <v>0</v>
      </c>
      <c r="AO248" s="10">
        <v>9536</v>
      </c>
      <c r="AP248" s="10" t="s">
        <v>137</v>
      </c>
      <c r="AQ248" s="10" t="s">
        <v>137</v>
      </c>
      <c r="AR248" s="10" t="s">
        <v>137</v>
      </c>
      <c r="AS248" s="10" t="s">
        <v>137</v>
      </c>
      <c r="AT248" s="10" t="s">
        <v>137</v>
      </c>
      <c r="AU248">
        <v>0</v>
      </c>
    </row>
    <row r="249" spans="1:47">
      <c r="A249" s="2" t="s">
        <v>44</v>
      </c>
      <c r="B249" s="2">
        <f>B248+1</f>
        <v>38</v>
      </c>
      <c r="C249" s="2" t="s">
        <v>151</v>
      </c>
      <c r="D249" s="2" t="str">
        <f t="shared" si="64"/>
        <v>Development Commission</v>
      </c>
      <c r="E249" s="2" t="s">
        <v>114</v>
      </c>
      <c r="G249" s="3"/>
      <c r="H249" s="2" t="s">
        <v>414</v>
      </c>
      <c r="I249" s="9" t="s">
        <v>137</v>
      </c>
      <c r="J249" s="9" t="s">
        <v>137</v>
      </c>
      <c r="K249" s="9" t="s">
        <v>137</v>
      </c>
      <c r="L249" s="9" t="s">
        <v>137</v>
      </c>
      <c r="M249" s="9" t="s">
        <v>137</v>
      </c>
      <c r="N249" s="7">
        <v>23500</v>
      </c>
      <c r="O249" s="7">
        <v>24700</v>
      </c>
      <c r="P249" s="7">
        <v>25660</v>
      </c>
      <c r="Q249" s="7">
        <v>26740</v>
      </c>
      <c r="R249" s="7">
        <v>27940</v>
      </c>
      <c r="S249" s="7">
        <v>27945</v>
      </c>
      <c r="T249" s="7">
        <v>29628</v>
      </c>
      <c r="U249" s="7">
        <v>29950</v>
      </c>
      <c r="V249" s="7">
        <v>31139</v>
      </c>
      <c r="W249" s="7" t="s">
        <v>137</v>
      </c>
      <c r="X249" s="7" t="s">
        <v>137</v>
      </c>
      <c r="Y249" s="7" t="s">
        <v>137</v>
      </c>
      <c r="Z249" s="7" t="s">
        <v>137</v>
      </c>
      <c r="AA249" s="25">
        <v>0</v>
      </c>
      <c r="AB249">
        <v>0</v>
      </c>
      <c r="AC249" s="9" t="s">
        <v>137</v>
      </c>
      <c r="AD249" s="9" t="s">
        <v>137</v>
      </c>
      <c r="AE249" s="9" t="s">
        <v>137</v>
      </c>
      <c r="AF249" s="9" t="s">
        <v>137</v>
      </c>
      <c r="AG249" s="9" t="s">
        <v>137</v>
      </c>
      <c r="AH249" s="7">
        <v>21540</v>
      </c>
      <c r="AI249" s="7">
        <v>24700</v>
      </c>
      <c r="AJ249" s="7">
        <v>25660</v>
      </c>
      <c r="AK249" s="7">
        <v>26740</v>
      </c>
      <c r="AL249" s="7">
        <v>26776</v>
      </c>
      <c r="AM249" s="7">
        <v>27940</v>
      </c>
      <c r="AN249" s="7">
        <v>29628</v>
      </c>
      <c r="AO249" s="7">
        <v>29941</v>
      </c>
      <c r="AP249" s="7">
        <v>31139</v>
      </c>
      <c r="AQ249" s="7" t="s">
        <v>137</v>
      </c>
      <c r="AR249" s="7" t="s">
        <v>137</v>
      </c>
      <c r="AS249" s="7" t="s">
        <v>137</v>
      </c>
      <c r="AT249" s="7" t="s">
        <v>137</v>
      </c>
      <c r="AU249">
        <v>0</v>
      </c>
    </row>
    <row r="250" spans="1:47">
      <c r="A250" s="2" t="str">
        <f t="shared" ref="A250:A262" si="73">A249</f>
        <v>General Fund</v>
      </c>
      <c r="B250" s="2">
        <f t="shared" ref="B250:B262" si="74">B249</f>
        <v>38</v>
      </c>
      <c r="C250" s="2" t="str">
        <f t="shared" ref="C250:C262" si="75">C249</f>
        <v>Development Commission</v>
      </c>
      <c r="D250" s="2" t="str">
        <f t="shared" si="64"/>
        <v>Development Commission</v>
      </c>
      <c r="E250" s="2" t="s">
        <v>48</v>
      </c>
      <c r="G250" s="3"/>
      <c r="H250" s="2" t="str">
        <f>H249</f>
        <v>County Board Office</v>
      </c>
      <c r="I250" s="9" t="s">
        <v>137</v>
      </c>
      <c r="J250" s="9" t="s">
        <v>137</v>
      </c>
      <c r="K250" s="9" t="s">
        <v>137</v>
      </c>
      <c r="L250" s="9" t="s">
        <v>137</v>
      </c>
      <c r="M250" s="9" t="s">
        <v>137</v>
      </c>
      <c r="N250" s="7">
        <v>2000</v>
      </c>
      <c r="O250" s="7">
        <v>1500</v>
      </c>
      <c r="P250" s="7">
        <v>1502</v>
      </c>
      <c r="Q250" s="7">
        <v>2000</v>
      </c>
      <c r="R250" s="7">
        <v>1900</v>
      </c>
      <c r="S250" s="7">
        <v>1900</v>
      </c>
      <c r="T250" s="7">
        <v>650</v>
      </c>
      <c r="U250" s="7">
        <v>592</v>
      </c>
      <c r="V250" s="7">
        <v>1000</v>
      </c>
      <c r="W250" s="7" t="s">
        <v>137</v>
      </c>
      <c r="X250" s="7" t="s">
        <v>137</v>
      </c>
      <c r="Y250" s="7" t="s">
        <v>137</v>
      </c>
      <c r="Z250" s="7" t="s">
        <v>137</v>
      </c>
      <c r="AA250" s="25">
        <v>0</v>
      </c>
      <c r="AB250">
        <v>0</v>
      </c>
      <c r="AC250" s="9" t="s">
        <v>137</v>
      </c>
      <c r="AD250" s="9" t="s">
        <v>137</v>
      </c>
      <c r="AE250" s="9" t="s">
        <v>137</v>
      </c>
      <c r="AF250" s="9" t="s">
        <v>137</v>
      </c>
      <c r="AG250" s="9" t="s">
        <v>137</v>
      </c>
      <c r="AH250" s="7">
        <v>657</v>
      </c>
      <c r="AI250" s="7">
        <v>1022</v>
      </c>
      <c r="AJ250" s="7">
        <v>1502</v>
      </c>
      <c r="AK250" s="7">
        <v>1003</v>
      </c>
      <c r="AL250" s="7">
        <v>907</v>
      </c>
      <c r="AM250" s="7">
        <v>313</v>
      </c>
      <c r="AN250" s="7">
        <v>599</v>
      </c>
      <c r="AO250" s="7">
        <v>592</v>
      </c>
      <c r="AP250" s="7">
        <v>690</v>
      </c>
      <c r="AQ250" s="7" t="s">
        <v>137</v>
      </c>
      <c r="AR250" s="7" t="s">
        <v>137</v>
      </c>
      <c r="AS250" s="7" t="s">
        <v>137</v>
      </c>
      <c r="AT250" s="7" t="s">
        <v>137</v>
      </c>
      <c r="AU250">
        <v>0</v>
      </c>
    </row>
    <row r="251" spans="1:47">
      <c r="A251" s="2" t="str">
        <f t="shared" si="73"/>
        <v>General Fund</v>
      </c>
      <c r="B251" s="2">
        <f t="shared" si="74"/>
        <v>38</v>
      </c>
      <c r="C251" s="2" t="str">
        <f t="shared" si="75"/>
        <v>Development Commission</v>
      </c>
      <c r="D251" s="2" t="str">
        <f t="shared" si="64"/>
        <v>Development Commission</v>
      </c>
      <c r="E251" s="2" t="s">
        <v>49</v>
      </c>
      <c r="G251" s="3"/>
      <c r="H251" s="2" t="str">
        <f t="shared" ref="H251:H262" si="76">H250</f>
        <v>County Board Office</v>
      </c>
      <c r="I251" s="9" t="s">
        <v>137</v>
      </c>
      <c r="J251" s="9" t="s">
        <v>137</v>
      </c>
      <c r="K251" s="9" t="s">
        <v>137</v>
      </c>
      <c r="L251" s="9" t="s">
        <v>137</v>
      </c>
      <c r="M251" s="9" t="s">
        <v>137</v>
      </c>
      <c r="N251" s="7">
        <v>2500</v>
      </c>
      <c r="O251" s="7">
        <v>1500</v>
      </c>
      <c r="P251" s="7">
        <v>1500</v>
      </c>
      <c r="Q251" s="7">
        <v>1360</v>
      </c>
      <c r="R251" s="7">
        <v>1460</v>
      </c>
      <c r="S251" s="7">
        <v>1460</v>
      </c>
      <c r="T251" s="7">
        <v>500</v>
      </c>
      <c r="U251" s="7">
        <v>500</v>
      </c>
      <c r="V251" s="7">
        <v>500</v>
      </c>
      <c r="W251" s="7" t="s">
        <v>137</v>
      </c>
      <c r="X251" s="7" t="s">
        <v>137</v>
      </c>
      <c r="Y251" s="7" t="s">
        <v>137</v>
      </c>
      <c r="Z251" s="7" t="s">
        <v>137</v>
      </c>
      <c r="AA251" s="25">
        <v>0</v>
      </c>
      <c r="AB251">
        <v>0</v>
      </c>
      <c r="AC251" s="9" t="s">
        <v>137</v>
      </c>
      <c r="AD251" s="9" t="s">
        <v>137</v>
      </c>
      <c r="AE251" s="9" t="s">
        <v>137</v>
      </c>
      <c r="AF251" s="9" t="s">
        <v>137</v>
      </c>
      <c r="AG251" s="9" t="s">
        <v>137</v>
      </c>
      <c r="AH251" s="7">
        <v>504</v>
      </c>
      <c r="AI251" s="7">
        <v>905</v>
      </c>
      <c r="AJ251" s="7">
        <v>342</v>
      </c>
      <c r="AK251" s="7">
        <v>1146</v>
      </c>
      <c r="AL251" s="7">
        <v>187</v>
      </c>
      <c r="AM251" s="7">
        <v>52</v>
      </c>
      <c r="AN251" s="7">
        <v>166</v>
      </c>
      <c r="AO251" s="7">
        <v>175</v>
      </c>
      <c r="AP251" s="7">
        <v>138</v>
      </c>
      <c r="AQ251" s="7" t="s">
        <v>137</v>
      </c>
      <c r="AR251" s="7" t="s">
        <v>137</v>
      </c>
      <c r="AS251" s="7" t="s">
        <v>137</v>
      </c>
      <c r="AT251" s="7" t="s">
        <v>137</v>
      </c>
      <c r="AU251">
        <v>0</v>
      </c>
    </row>
    <row r="252" spans="1:47">
      <c r="A252" s="2" t="str">
        <f t="shared" si="73"/>
        <v>General Fund</v>
      </c>
      <c r="B252" s="2">
        <f t="shared" si="74"/>
        <v>38</v>
      </c>
      <c r="C252" s="2" t="str">
        <f t="shared" si="75"/>
        <v>Development Commission</v>
      </c>
      <c r="D252" s="2" t="str">
        <f t="shared" si="64"/>
        <v>Development Commission</v>
      </c>
      <c r="E252" s="2" t="s">
        <v>50</v>
      </c>
      <c r="G252" s="3"/>
      <c r="H252" s="2" t="str">
        <f t="shared" si="76"/>
        <v>County Board Office</v>
      </c>
      <c r="I252" s="9" t="s">
        <v>137</v>
      </c>
      <c r="J252" s="9" t="s">
        <v>137</v>
      </c>
      <c r="K252" s="9" t="s">
        <v>137</v>
      </c>
      <c r="L252" s="9" t="s">
        <v>137</v>
      </c>
      <c r="M252" s="9" t="s">
        <v>137</v>
      </c>
      <c r="N252" s="7">
        <v>3000</v>
      </c>
      <c r="O252" s="7">
        <v>5000</v>
      </c>
      <c r="P252" s="7">
        <v>5000</v>
      </c>
      <c r="Q252" s="7">
        <v>3041</v>
      </c>
      <c r="R252" s="7">
        <v>3958</v>
      </c>
      <c r="S252" s="7">
        <v>3759</v>
      </c>
      <c r="T252" s="7">
        <v>5000</v>
      </c>
      <c r="U252" s="7">
        <v>1896</v>
      </c>
      <c r="V252" s="7">
        <v>1705</v>
      </c>
      <c r="W252" s="7" t="s">
        <v>137</v>
      </c>
      <c r="X252" s="7" t="s">
        <v>137</v>
      </c>
      <c r="Y252" s="7" t="s">
        <v>137</v>
      </c>
      <c r="Z252" s="7" t="s">
        <v>137</v>
      </c>
      <c r="AA252" s="25">
        <v>0</v>
      </c>
      <c r="AB252">
        <v>0</v>
      </c>
      <c r="AC252" s="9" t="s">
        <v>137</v>
      </c>
      <c r="AD252" s="9" t="s">
        <v>137</v>
      </c>
      <c r="AE252" s="9" t="s">
        <v>137</v>
      </c>
      <c r="AF252" s="9" t="s">
        <v>137</v>
      </c>
      <c r="AG252" s="9" t="s">
        <v>137</v>
      </c>
      <c r="AH252" s="7">
        <v>2638</v>
      </c>
      <c r="AI252" s="7">
        <v>3340</v>
      </c>
      <c r="AJ252" s="7">
        <v>3985</v>
      </c>
      <c r="AK252" s="7">
        <v>2876</v>
      </c>
      <c r="AL252" s="7">
        <v>2981</v>
      </c>
      <c r="AM252" s="7">
        <v>2351</v>
      </c>
      <c r="AN252" s="7">
        <v>2931</v>
      </c>
      <c r="AO252" s="7">
        <v>1397</v>
      </c>
      <c r="AP252" s="7">
        <v>1680</v>
      </c>
      <c r="AQ252" s="7" t="s">
        <v>137</v>
      </c>
      <c r="AR252" s="7" t="s">
        <v>137</v>
      </c>
      <c r="AS252" s="7" t="s">
        <v>137</v>
      </c>
      <c r="AT252" s="7" t="s">
        <v>137</v>
      </c>
      <c r="AU252">
        <v>0</v>
      </c>
    </row>
    <row r="253" spans="1:47">
      <c r="A253" s="2" t="str">
        <f t="shared" si="73"/>
        <v>General Fund</v>
      </c>
      <c r="B253" s="2">
        <f t="shared" si="74"/>
        <v>38</v>
      </c>
      <c r="C253" s="2" t="str">
        <f t="shared" si="75"/>
        <v>Development Commission</v>
      </c>
      <c r="D253" s="2" t="str">
        <f t="shared" si="64"/>
        <v>Development Commission</v>
      </c>
      <c r="E253" s="2" t="s">
        <v>72</v>
      </c>
      <c r="G253" s="3"/>
      <c r="H253" s="2" t="str">
        <f t="shared" si="76"/>
        <v>County Board Office</v>
      </c>
      <c r="I253" s="9" t="s">
        <v>137</v>
      </c>
      <c r="J253" s="9" t="s">
        <v>137</v>
      </c>
      <c r="K253" s="9" t="s">
        <v>137</v>
      </c>
      <c r="L253" s="9" t="s">
        <v>137</v>
      </c>
      <c r="M253" s="9" t="s">
        <v>137</v>
      </c>
      <c r="N253" s="7">
        <v>2500</v>
      </c>
      <c r="O253" s="7">
        <v>1500</v>
      </c>
      <c r="P253" s="7">
        <v>1500</v>
      </c>
      <c r="Q253" s="7">
        <v>734</v>
      </c>
      <c r="R253" s="7">
        <v>1400</v>
      </c>
      <c r="S253" s="7">
        <v>1400</v>
      </c>
      <c r="T253" s="7">
        <v>2309</v>
      </c>
      <c r="U253" s="7">
        <v>599</v>
      </c>
      <c r="V253" s="7" t="s">
        <v>137</v>
      </c>
      <c r="W253" s="7" t="s">
        <v>137</v>
      </c>
      <c r="X253" s="7" t="s">
        <v>137</v>
      </c>
      <c r="Y253" s="7" t="s">
        <v>137</v>
      </c>
      <c r="Z253" s="7" t="s">
        <v>137</v>
      </c>
      <c r="AA253" s="25">
        <v>0</v>
      </c>
      <c r="AB253">
        <v>0</v>
      </c>
      <c r="AC253" s="9" t="s">
        <v>137</v>
      </c>
      <c r="AD253" s="9" t="s">
        <v>137</v>
      </c>
      <c r="AE253" s="9" t="s">
        <v>137</v>
      </c>
      <c r="AF253" s="9" t="s">
        <v>137</v>
      </c>
      <c r="AG253" s="9" t="s">
        <v>137</v>
      </c>
      <c r="AH253" s="7">
        <v>291</v>
      </c>
      <c r="AI253" s="7">
        <v>928</v>
      </c>
      <c r="AJ253" s="7">
        <v>1094</v>
      </c>
      <c r="AK253" s="7">
        <v>659</v>
      </c>
      <c r="AL253" s="7">
        <v>772</v>
      </c>
      <c r="AM253" s="7">
        <v>27</v>
      </c>
      <c r="AN253" s="7">
        <v>1375</v>
      </c>
      <c r="AO253" s="7">
        <v>452</v>
      </c>
      <c r="AP253" s="7" t="s">
        <v>137</v>
      </c>
      <c r="AQ253" s="7" t="s">
        <v>137</v>
      </c>
      <c r="AR253" s="7" t="s">
        <v>137</v>
      </c>
      <c r="AS253" s="7" t="s">
        <v>137</v>
      </c>
      <c r="AT253" s="7" t="s">
        <v>137</v>
      </c>
      <c r="AU253">
        <v>0</v>
      </c>
    </row>
    <row r="254" spans="1:47">
      <c r="A254" s="2" t="str">
        <f t="shared" si="73"/>
        <v>General Fund</v>
      </c>
      <c r="B254" s="2">
        <f t="shared" si="74"/>
        <v>38</v>
      </c>
      <c r="C254" s="2" t="str">
        <f t="shared" si="75"/>
        <v>Development Commission</v>
      </c>
      <c r="D254" s="2" t="str">
        <f t="shared" si="64"/>
        <v>Development Commission</v>
      </c>
      <c r="E254" s="2" t="s">
        <v>51</v>
      </c>
      <c r="G254" s="3"/>
      <c r="H254" s="2" t="str">
        <f t="shared" si="76"/>
        <v>County Board Office</v>
      </c>
      <c r="I254" s="9" t="s">
        <v>137</v>
      </c>
      <c r="J254" s="9" t="s">
        <v>137</v>
      </c>
      <c r="K254" s="9" t="s">
        <v>137</v>
      </c>
      <c r="L254" s="9" t="s">
        <v>137</v>
      </c>
      <c r="M254" s="9" t="s">
        <v>137</v>
      </c>
      <c r="N254" s="7">
        <v>3000</v>
      </c>
      <c r="O254" s="7">
        <v>2750</v>
      </c>
      <c r="P254" s="7">
        <v>2750</v>
      </c>
      <c r="Q254" s="7">
        <v>1650</v>
      </c>
      <c r="R254" s="7">
        <v>2500</v>
      </c>
      <c r="S254" s="7">
        <v>2500</v>
      </c>
      <c r="T254" s="7">
        <v>2500</v>
      </c>
      <c r="U254" s="7">
        <v>2220</v>
      </c>
      <c r="V254" s="7">
        <v>1902</v>
      </c>
      <c r="W254" s="7" t="s">
        <v>137</v>
      </c>
      <c r="X254" s="7" t="s">
        <v>137</v>
      </c>
      <c r="Y254" s="7" t="s">
        <v>137</v>
      </c>
      <c r="Z254" s="7" t="s">
        <v>137</v>
      </c>
      <c r="AA254" s="25">
        <v>0</v>
      </c>
      <c r="AB254">
        <v>0</v>
      </c>
      <c r="AC254" s="9" t="s">
        <v>137</v>
      </c>
      <c r="AD254" s="9" t="s">
        <v>137</v>
      </c>
      <c r="AE254" s="9" t="s">
        <v>137</v>
      </c>
      <c r="AF254" s="9" t="s">
        <v>137</v>
      </c>
      <c r="AG254" s="9" t="s">
        <v>137</v>
      </c>
      <c r="AH254" s="7">
        <v>1141</v>
      </c>
      <c r="AI254" s="7">
        <v>808</v>
      </c>
      <c r="AJ254" s="7">
        <v>966</v>
      </c>
      <c r="AK254" s="7">
        <v>1572</v>
      </c>
      <c r="AL254" s="7">
        <v>1585</v>
      </c>
      <c r="AM254" s="7">
        <v>1545</v>
      </c>
      <c r="AN254" s="7">
        <v>1579</v>
      </c>
      <c r="AO254" s="7">
        <v>1255</v>
      </c>
      <c r="AP254" s="7">
        <v>1371</v>
      </c>
      <c r="AQ254" s="7" t="s">
        <v>137</v>
      </c>
      <c r="AR254" s="7" t="s">
        <v>137</v>
      </c>
      <c r="AS254" s="7" t="s">
        <v>137</v>
      </c>
      <c r="AT254" s="7" t="s">
        <v>137</v>
      </c>
      <c r="AU254">
        <v>0</v>
      </c>
    </row>
    <row r="255" spans="1:47">
      <c r="A255" s="2" t="str">
        <f t="shared" si="73"/>
        <v>General Fund</v>
      </c>
      <c r="B255" s="2">
        <f t="shared" si="74"/>
        <v>38</v>
      </c>
      <c r="C255" s="2" t="str">
        <f t="shared" si="75"/>
        <v>Development Commission</v>
      </c>
      <c r="D255" s="2" t="str">
        <f t="shared" si="64"/>
        <v>Development Commission</v>
      </c>
      <c r="E255" s="2" t="s">
        <v>64</v>
      </c>
      <c r="G255" s="3"/>
      <c r="H255" s="2" t="str">
        <f t="shared" si="76"/>
        <v>County Board Office</v>
      </c>
      <c r="I255" s="9" t="s">
        <v>137</v>
      </c>
      <c r="J255" s="9" t="s">
        <v>137</v>
      </c>
      <c r="K255" s="9" t="s">
        <v>137</v>
      </c>
      <c r="L255" s="9" t="s">
        <v>137</v>
      </c>
      <c r="M255" s="9" t="s">
        <v>137</v>
      </c>
      <c r="N255" s="7">
        <v>1800</v>
      </c>
      <c r="O255" s="7">
        <v>2400</v>
      </c>
      <c r="P255" s="7">
        <v>2400</v>
      </c>
      <c r="Q255" s="7" t="s">
        <v>137</v>
      </c>
      <c r="R255" s="7" t="s">
        <v>137</v>
      </c>
      <c r="S255" s="7" t="s">
        <v>137</v>
      </c>
      <c r="T255" s="7" t="s">
        <v>137</v>
      </c>
      <c r="U255" s="7" t="s">
        <v>137</v>
      </c>
      <c r="V255" s="7" t="s">
        <v>137</v>
      </c>
      <c r="W255" s="7" t="s">
        <v>137</v>
      </c>
      <c r="X255" s="7" t="s">
        <v>137</v>
      </c>
      <c r="Y255" s="7" t="s">
        <v>137</v>
      </c>
      <c r="Z255" s="7" t="s">
        <v>137</v>
      </c>
      <c r="AA255" s="25">
        <v>0</v>
      </c>
      <c r="AB255">
        <v>0</v>
      </c>
      <c r="AC255" s="9" t="s">
        <v>137</v>
      </c>
      <c r="AD255" s="9" t="s">
        <v>137</v>
      </c>
      <c r="AE255" s="9" t="s">
        <v>137</v>
      </c>
      <c r="AF255" s="9" t="s">
        <v>137</v>
      </c>
      <c r="AG255" s="9" t="s">
        <v>137</v>
      </c>
      <c r="AH255" s="7">
        <v>1800</v>
      </c>
      <c r="AI255" s="7">
        <v>2400</v>
      </c>
      <c r="AJ255" s="7">
        <v>1400</v>
      </c>
      <c r="AK255" s="7" t="s">
        <v>137</v>
      </c>
      <c r="AL255" s="7" t="s">
        <v>137</v>
      </c>
      <c r="AM255" s="7" t="s">
        <v>137</v>
      </c>
      <c r="AN255" s="7" t="s">
        <v>137</v>
      </c>
      <c r="AO255" s="7" t="s">
        <v>137</v>
      </c>
      <c r="AP255" s="7" t="s">
        <v>137</v>
      </c>
      <c r="AQ255" s="7" t="s">
        <v>137</v>
      </c>
      <c r="AR255" s="7" t="s">
        <v>137</v>
      </c>
      <c r="AS255" s="7" t="s">
        <v>137</v>
      </c>
      <c r="AT255" s="7" t="s">
        <v>137</v>
      </c>
      <c r="AU255">
        <v>0</v>
      </c>
    </row>
    <row r="256" spans="1:47">
      <c r="A256" s="2" t="str">
        <f t="shared" si="73"/>
        <v>General Fund</v>
      </c>
      <c r="B256" s="2">
        <f t="shared" si="74"/>
        <v>38</v>
      </c>
      <c r="C256" s="2" t="str">
        <f t="shared" si="75"/>
        <v>Development Commission</v>
      </c>
      <c r="D256" s="2" t="str">
        <f t="shared" si="64"/>
        <v>Development Commission</v>
      </c>
      <c r="E256" s="2" t="s">
        <v>152</v>
      </c>
      <c r="G256" s="3"/>
      <c r="H256" s="2" t="str">
        <f t="shared" si="76"/>
        <v>County Board Office</v>
      </c>
      <c r="I256" s="9" t="s">
        <v>137</v>
      </c>
      <c r="J256" s="9" t="s">
        <v>137</v>
      </c>
      <c r="K256" s="9" t="s">
        <v>137</v>
      </c>
      <c r="L256" s="9" t="s">
        <v>137</v>
      </c>
      <c r="M256" s="9" t="s">
        <v>137</v>
      </c>
      <c r="N256" s="7" t="s">
        <v>137</v>
      </c>
      <c r="O256" s="7">
        <v>0</v>
      </c>
      <c r="P256" s="7">
        <v>1500</v>
      </c>
      <c r="Q256" s="7">
        <v>959</v>
      </c>
      <c r="R256" s="7">
        <v>1042</v>
      </c>
      <c r="S256" s="7">
        <v>1000</v>
      </c>
      <c r="T256" s="7">
        <v>1250</v>
      </c>
      <c r="U256" s="7">
        <v>1592</v>
      </c>
      <c r="V256" s="7">
        <v>1489</v>
      </c>
      <c r="W256" s="7" t="s">
        <v>137</v>
      </c>
      <c r="X256" s="7" t="s">
        <v>137</v>
      </c>
      <c r="Y256" s="7" t="s">
        <v>137</v>
      </c>
      <c r="Z256" s="7" t="s">
        <v>137</v>
      </c>
      <c r="AA256" s="25">
        <v>0</v>
      </c>
      <c r="AB256">
        <v>0</v>
      </c>
      <c r="AC256" s="9" t="s">
        <v>137</v>
      </c>
      <c r="AD256" s="9" t="s">
        <v>137</v>
      </c>
      <c r="AE256" s="9" t="s">
        <v>137</v>
      </c>
      <c r="AF256" s="9" t="s">
        <v>137</v>
      </c>
      <c r="AG256" s="9" t="s">
        <v>137</v>
      </c>
      <c r="AH256" s="7" t="s">
        <v>137</v>
      </c>
      <c r="AI256" s="7">
        <v>959</v>
      </c>
      <c r="AJ256" s="7">
        <v>1099</v>
      </c>
      <c r="AK256" s="7">
        <v>959</v>
      </c>
      <c r="AL256" s="7">
        <v>1042</v>
      </c>
      <c r="AM256" s="7">
        <v>959</v>
      </c>
      <c r="AN256" s="7">
        <v>959</v>
      </c>
      <c r="AO256" s="7">
        <v>1592</v>
      </c>
      <c r="AP256" s="7">
        <v>1489</v>
      </c>
      <c r="AQ256" s="7" t="s">
        <v>137</v>
      </c>
      <c r="AR256" s="7" t="s">
        <v>137</v>
      </c>
      <c r="AS256" s="7" t="s">
        <v>137</v>
      </c>
      <c r="AT256" s="7" t="s">
        <v>137</v>
      </c>
      <c r="AU256">
        <v>0</v>
      </c>
    </row>
    <row r="257" spans="1:47">
      <c r="A257" s="2" t="str">
        <f t="shared" si="73"/>
        <v>General Fund</v>
      </c>
      <c r="B257" s="2">
        <f t="shared" si="74"/>
        <v>38</v>
      </c>
      <c r="C257" s="2" t="str">
        <f t="shared" si="75"/>
        <v>Development Commission</v>
      </c>
      <c r="D257" s="2" t="str">
        <f t="shared" si="64"/>
        <v>Development Commission</v>
      </c>
      <c r="E257" s="2" t="s">
        <v>59</v>
      </c>
      <c r="G257" s="3"/>
      <c r="H257" s="2" t="str">
        <f t="shared" si="76"/>
        <v>County Board Office</v>
      </c>
      <c r="I257" s="9" t="s">
        <v>137</v>
      </c>
      <c r="J257" s="9" t="s">
        <v>137</v>
      </c>
      <c r="K257" s="9" t="s">
        <v>137</v>
      </c>
      <c r="L257" s="9" t="s">
        <v>137</v>
      </c>
      <c r="M257" s="9" t="s">
        <v>137</v>
      </c>
      <c r="N257" s="7">
        <v>15054</v>
      </c>
      <c r="O257" s="7">
        <v>4600</v>
      </c>
      <c r="P257" s="7" t="s">
        <v>137</v>
      </c>
      <c r="Q257" s="7" t="s">
        <v>137</v>
      </c>
      <c r="R257" s="7" t="s">
        <v>137</v>
      </c>
      <c r="S257" s="7" t="s">
        <v>137</v>
      </c>
      <c r="T257" s="7" t="s">
        <v>137</v>
      </c>
      <c r="U257" s="7">
        <v>5901</v>
      </c>
      <c r="V257" s="7">
        <v>3810</v>
      </c>
      <c r="W257" s="7" t="s">
        <v>137</v>
      </c>
      <c r="X257" s="7" t="s">
        <v>137</v>
      </c>
      <c r="Y257" s="7" t="s">
        <v>137</v>
      </c>
      <c r="Z257" s="7" t="s">
        <v>137</v>
      </c>
      <c r="AA257" s="25">
        <v>0</v>
      </c>
      <c r="AB257">
        <v>0</v>
      </c>
      <c r="AC257" s="9" t="s">
        <v>137</v>
      </c>
      <c r="AD257" s="9" t="s">
        <v>137</v>
      </c>
      <c r="AE257" s="9" t="s">
        <v>137</v>
      </c>
      <c r="AF257" s="9" t="s">
        <v>137</v>
      </c>
      <c r="AG257" s="9" t="s">
        <v>137</v>
      </c>
      <c r="AH257" s="7">
        <v>6130</v>
      </c>
      <c r="AI257" s="7">
        <v>265</v>
      </c>
      <c r="AJ257" s="7" t="s">
        <v>137</v>
      </c>
      <c r="AK257" s="7" t="s">
        <v>137</v>
      </c>
      <c r="AL257" s="7" t="s">
        <v>137</v>
      </c>
      <c r="AM257" s="7" t="s">
        <v>137</v>
      </c>
      <c r="AN257" s="7" t="s">
        <v>137</v>
      </c>
      <c r="AO257" s="7">
        <v>4120</v>
      </c>
      <c r="AP257" s="7">
        <v>3810</v>
      </c>
      <c r="AQ257" s="7" t="s">
        <v>137</v>
      </c>
      <c r="AR257" s="7" t="s">
        <v>137</v>
      </c>
      <c r="AS257" s="7" t="s">
        <v>137</v>
      </c>
      <c r="AT257" s="7" t="s">
        <v>137</v>
      </c>
      <c r="AU257">
        <v>0</v>
      </c>
    </row>
    <row r="258" spans="1:47">
      <c r="A258" s="2" t="str">
        <f t="shared" si="73"/>
        <v>General Fund</v>
      </c>
      <c r="B258" s="2">
        <f t="shared" si="74"/>
        <v>38</v>
      </c>
      <c r="C258" s="2" t="str">
        <f t="shared" si="75"/>
        <v>Development Commission</v>
      </c>
      <c r="D258" s="2" t="str">
        <f t="shared" si="64"/>
        <v>Development Commission</v>
      </c>
      <c r="E258" s="2" t="s">
        <v>153</v>
      </c>
      <c r="G258" s="3"/>
      <c r="H258" s="2" t="str">
        <f t="shared" si="76"/>
        <v>County Board Office</v>
      </c>
      <c r="I258" s="9" t="s">
        <v>137</v>
      </c>
      <c r="J258" s="9" t="s">
        <v>137</v>
      </c>
      <c r="K258" s="9" t="s">
        <v>137</v>
      </c>
      <c r="L258" s="9" t="s">
        <v>137</v>
      </c>
      <c r="M258" s="9" t="s">
        <v>137</v>
      </c>
      <c r="N258" s="7" t="s">
        <v>137</v>
      </c>
      <c r="O258" s="7" t="s">
        <v>137</v>
      </c>
      <c r="P258" s="7">
        <v>21098</v>
      </c>
      <c r="Q258" s="7">
        <v>10500</v>
      </c>
      <c r="R258" s="7">
        <v>12650</v>
      </c>
      <c r="S258" s="7">
        <v>2390</v>
      </c>
      <c r="T258" s="7">
        <v>8164</v>
      </c>
      <c r="U258" s="7">
        <v>4750</v>
      </c>
      <c r="V258" s="7">
        <v>8095</v>
      </c>
      <c r="W258" s="7" t="s">
        <v>137</v>
      </c>
      <c r="X258" s="7" t="s">
        <v>137</v>
      </c>
      <c r="Y258" s="7" t="s">
        <v>137</v>
      </c>
      <c r="Z258" s="7" t="s">
        <v>137</v>
      </c>
      <c r="AA258" s="25">
        <v>0</v>
      </c>
      <c r="AB258">
        <v>0</v>
      </c>
      <c r="AC258" s="9" t="s">
        <v>137</v>
      </c>
      <c r="AD258" s="9" t="s">
        <v>137</v>
      </c>
      <c r="AE258" s="9" t="s">
        <v>137</v>
      </c>
      <c r="AF258" s="9" t="s">
        <v>137</v>
      </c>
      <c r="AG258" s="9" t="s">
        <v>137</v>
      </c>
      <c r="AH258" s="7" t="s">
        <v>137</v>
      </c>
      <c r="AI258" s="7" t="s">
        <v>137</v>
      </c>
      <c r="AJ258" s="7">
        <v>20180</v>
      </c>
      <c r="AK258" s="7">
        <v>11292</v>
      </c>
      <c r="AL258" s="7">
        <v>12079</v>
      </c>
      <c r="AM258" s="7">
        <v>2391</v>
      </c>
      <c r="AN258" s="7">
        <v>5667</v>
      </c>
      <c r="AO258" s="7">
        <v>3359</v>
      </c>
      <c r="AP258" s="7">
        <v>7309</v>
      </c>
      <c r="AQ258" s="7" t="s">
        <v>137</v>
      </c>
      <c r="AR258" s="7" t="s">
        <v>137</v>
      </c>
      <c r="AS258" s="7" t="s">
        <v>137</v>
      </c>
      <c r="AT258" s="7" t="s">
        <v>137</v>
      </c>
      <c r="AU258">
        <v>0</v>
      </c>
    </row>
    <row r="259" spans="1:47">
      <c r="A259" s="2" t="str">
        <f t="shared" si="73"/>
        <v>General Fund</v>
      </c>
      <c r="B259" s="2">
        <f t="shared" si="74"/>
        <v>38</v>
      </c>
      <c r="C259" s="2" t="str">
        <f t="shared" si="75"/>
        <v>Development Commission</v>
      </c>
      <c r="D259" s="2" t="str">
        <f t="shared" si="64"/>
        <v>Development Commission</v>
      </c>
      <c r="E259" s="2" t="s">
        <v>154</v>
      </c>
      <c r="G259" s="3"/>
      <c r="H259" s="2" t="str">
        <f t="shared" si="76"/>
        <v>County Board Office</v>
      </c>
      <c r="I259" s="9" t="s">
        <v>137</v>
      </c>
      <c r="J259" s="9" t="s">
        <v>137</v>
      </c>
      <c r="K259" s="9" t="s">
        <v>137</v>
      </c>
      <c r="L259" s="9" t="s">
        <v>137</v>
      </c>
      <c r="M259" s="9" t="s">
        <v>137</v>
      </c>
      <c r="N259" s="7" t="s">
        <v>137</v>
      </c>
      <c r="O259" s="7">
        <v>0</v>
      </c>
      <c r="P259" s="7">
        <v>2000</v>
      </c>
      <c r="Q259" s="7">
        <v>1166</v>
      </c>
      <c r="R259" s="7">
        <v>2000</v>
      </c>
      <c r="S259" s="7">
        <v>2000</v>
      </c>
      <c r="T259" s="7">
        <v>2000</v>
      </c>
      <c r="U259" s="7">
        <v>2000</v>
      </c>
      <c r="V259" s="7">
        <v>2300</v>
      </c>
      <c r="W259" s="7" t="s">
        <v>137</v>
      </c>
      <c r="X259" s="7" t="s">
        <v>137</v>
      </c>
      <c r="Y259" s="7" t="s">
        <v>137</v>
      </c>
      <c r="Z259" s="7" t="s">
        <v>137</v>
      </c>
      <c r="AA259" s="25">
        <v>0</v>
      </c>
      <c r="AB259">
        <v>0</v>
      </c>
      <c r="AC259" s="9" t="s">
        <v>137</v>
      </c>
      <c r="AD259" s="9" t="s">
        <v>137</v>
      </c>
      <c r="AE259" s="9" t="s">
        <v>137</v>
      </c>
      <c r="AF259" s="9" t="s">
        <v>137</v>
      </c>
      <c r="AG259" s="9" t="s">
        <v>137</v>
      </c>
      <c r="AH259" s="7" t="s">
        <v>137</v>
      </c>
      <c r="AI259" s="7">
        <v>1562</v>
      </c>
      <c r="AJ259" s="7">
        <v>1150</v>
      </c>
      <c r="AK259" s="7">
        <v>1166</v>
      </c>
      <c r="AL259" s="7">
        <v>1260</v>
      </c>
      <c r="AM259" s="7">
        <v>1361</v>
      </c>
      <c r="AN259" s="7">
        <v>1323</v>
      </c>
      <c r="AO259" s="7">
        <v>1799</v>
      </c>
      <c r="AP259" s="7">
        <v>1648</v>
      </c>
      <c r="AQ259" s="7" t="s">
        <v>137</v>
      </c>
      <c r="AR259" s="7" t="s">
        <v>137</v>
      </c>
      <c r="AS259" s="7" t="s">
        <v>137</v>
      </c>
      <c r="AT259" s="7" t="s">
        <v>137</v>
      </c>
      <c r="AU259">
        <v>0</v>
      </c>
    </row>
    <row r="260" spans="1:47">
      <c r="A260" s="2" t="str">
        <f t="shared" si="73"/>
        <v>General Fund</v>
      </c>
      <c r="B260" s="2">
        <f t="shared" si="74"/>
        <v>38</v>
      </c>
      <c r="C260" s="2" t="str">
        <f t="shared" si="75"/>
        <v>Development Commission</v>
      </c>
      <c r="D260" s="2" t="str">
        <f t="shared" si="64"/>
        <v>Development Commission</v>
      </c>
      <c r="E260" s="2" t="s">
        <v>176</v>
      </c>
      <c r="G260" s="3"/>
      <c r="H260" s="2" t="str">
        <f t="shared" si="76"/>
        <v>County Board Office</v>
      </c>
      <c r="I260" s="9" t="s">
        <v>137</v>
      </c>
      <c r="J260" s="9" t="s">
        <v>137</v>
      </c>
      <c r="K260" s="9" t="s">
        <v>137</v>
      </c>
      <c r="L260" s="9" t="s">
        <v>137</v>
      </c>
      <c r="M260" s="9" t="s">
        <v>137</v>
      </c>
      <c r="N260" s="7" t="s">
        <v>137</v>
      </c>
      <c r="O260" s="7" t="s">
        <v>137</v>
      </c>
      <c r="P260" s="7" t="s">
        <v>137</v>
      </c>
      <c r="Q260" s="7">
        <v>1500</v>
      </c>
      <c r="R260" s="7">
        <v>16980</v>
      </c>
      <c r="S260" s="7" t="s">
        <v>137</v>
      </c>
      <c r="T260" s="7" t="s">
        <v>137</v>
      </c>
      <c r="U260" s="7" t="s">
        <v>137</v>
      </c>
      <c r="V260" s="7" t="s">
        <v>137</v>
      </c>
      <c r="W260" s="7" t="s">
        <v>137</v>
      </c>
      <c r="X260" s="7" t="s">
        <v>137</v>
      </c>
      <c r="Y260" s="7" t="s">
        <v>137</v>
      </c>
      <c r="Z260" s="7" t="s">
        <v>137</v>
      </c>
      <c r="AA260" s="25">
        <v>0</v>
      </c>
      <c r="AB260">
        <v>0</v>
      </c>
      <c r="AC260" s="9" t="s">
        <v>137</v>
      </c>
      <c r="AD260" s="9" t="s">
        <v>137</v>
      </c>
      <c r="AE260" s="9" t="s">
        <v>137</v>
      </c>
      <c r="AF260" s="9" t="s">
        <v>137</v>
      </c>
      <c r="AG260" s="9" t="s">
        <v>137</v>
      </c>
      <c r="AH260" s="7" t="s">
        <v>137</v>
      </c>
      <c r="AI260" s="7" t="s">
        <v>137</v>
      </c>
      <c r="AJ260" s="7" t="s">
        <v>137</v>
      </c>
      <c r="AK260" s="7">
        <v>1500</v>
      </c>
      <c r="AL260" s="7">
        <v>16980</v>
      </c>
      <c r="AM260" s="7" t="s">
        <v>137</v>
      </c>
      <c r="AN260" s="7" t="s">
        <v>137</v>
      </c>
      <c r="AO260" s="7" t="s">
        <v>137</v>
      </c>
      <c r="AP260" s="7" t="s">
        <v>137</v>
      </c>
      <c r="AQ260" s="7" t="s">
        <v>137</v>
      </c>
      <c r="AR260" s="7" t="s">
        <v>137</v>
      </c>
      <c r="AS260" s="7" t="s">
        <v>137</v>
      </c>
      <c r="AT260" s="7" t="s">
        <v>137</v>
      </c>
      <c r="AU260">
        <v>0</v>
      </c>
    </row>
    <row r="261" spans="1:47">
      <c r="A261" s="2" t="str">
        <f t="shared" si="73"/>
        <v>General Fund</v>
      </c>
      <c r="B261" s="2">
        <f t="shared" si="74"/>
        <v>38</v>
      </c>
      <c r="C261" s="2" t="str">
        <f t="shared" si="75"/>
        <v>Development Commission</v>
      </c>
      <c r="D261" s="2" t="str">
        <f t="shared" si="64"/>
        <v>Development Commission</v>
      </c>
      <c r="E261" s="2" t="s">
        <v>175</v>
      </c>
      <c r="G261" s="3"/>
      <c r="H261" s="2" t="str">
        <f t="shared" si="76"/>
        <v>County Board Office</v>
      </c>
      <c r="I261" s="9">
        <v>7500</v>
      </c>
      <c r="J261" s="9">
        <v>7000</v>
      </c>
      <c r="K261" s="9">
        <v>7000</v>
      </c>
      <c r="L261" s="9">
        <v>7000</v>
      </c>
      <c r="M261" s="9">
        <v>25000</v>
      </c>
      <c r="N261" s="7" t="s">
        <v>137</v>
      </c>
      <c r="O261" s="7" t="s">
        <v>137</v>
      </c>
      <c r="P261" s="7" t="s">
        <v>137</v>
      </c>
      <c r="Q261" s="7" t="s">
        <v>137</v>
      </c>
      <c r="R261" s="7" t="s">
        <v>137</v>
      </c>
      <c r="S261" s="7" t="s">
        <v>137</v>
      </c>
      <c r="T261" s="7" t="s">
        <v>137</v>
      </c>
      <c r="U261" s="7" t="s">
        <v>137</v>
      </c>
      <c r="V261" s="7" t="s">
        <v>137</v>
      </c>
      <c r="W261" s="7" t="s">
        <v>137</v>
      </c>
      <c r="X261" s="7" t="s">
        <v>137</v>
      </c>
      <c r="Y261" s="7" t="s">
        <v>137</v>
      </c>
      <c r="Z261" s="7" t="s">
        <v>137</v>
      </c>
      <c r="AA261" s="25">
        <v>0</v>
      </c>
      <c r="AB261">
        <v>0</v>
      </c>
      <c r="AC261" s="9">
        <v>7500</v>
      </c>
      <c r="AD261" s="9">
        <v>7000</v>
      </c>
      <c r="AE261" s="9">
        <v>7000</v>
      </c>
      <c r="AF261" s="9">
        <v>7000</v>
      </c>
      <c r="AG261" s="9">
        <v>0</v>
      </c>
      <c r="AH261" s="7" t="s">
        <v>137</v>
      </c>
      <c r="AI261" s="7" t="s">
        <v>137</v>
      </c>
      <c r="AJ261" s="7" t="s">
        <v>137</v>
      </c>
      <c r="AK261" s="7" t="s">
        <v>137</v>
      </c>
      <c r="AL261" s="7" t="s">
        <v>137</v>
      </c>
      <c r="AM261" s="7" t="s">
        <v>137</v>
      </c>
      <c r="AN261" s="7" t="s">
        <v>137</v>
      </c>
      <c r="AO261" s="7" t="s">
        <v>137</v>
      </c>
      <c r="AP261" s="7" t="s">
        <v>137</v>
      </c>
      <c r="AQ261" s="7" t="s">
        <v>137</v>
      </c>
      <c r="AR261" s="7" t="s">
        <v>137</v>
      </c>
      <c r="AS261" s="7" t="s">
        <v>137</v>
      </c>
      <c r="AT261" s="7" t="s">
        <v>137</v>
      </c>
      <c r="AU261">
        <v>0</v>
      </c>
    </row>
    <row r="262" spans="1:47">
      <c r="A262" s="2" t="str">
        <f t="shared" si="73"/>
        <v>General Fund</v>
      </c>
      <c r="B262" s="2">
        <f t="shared" si="74"/>
        <v>38</v>
      </c>
      <c r="C262" s="2" t="str">
        <f t="shared" si="75"/>
        <v>Development Commission</v>
      </c>
      <c r="D262" s="2" t="str">
        <f t="shared" si="64"/>
        <v>Development Commission</v>
      </c>
      <c r="E262" s="2" t="s">
        <v>79</v>
      </c>
      <c r="G262" s="3"/>
      <c r="H262" s="2" t="str">
        <f t="shared" si="76"/>
        <v>County Board Office</v>
      </c>
      <c r="I262" s="9" t="s">
        <v>137</v>
      </c>
      <c r="J262" s="9" t="s">
        <v>137</v>
      </c>
      <c r="K262" s="9" t="s">
        <v>137</v>
      </c>
      <c r="L262" s="9" t="s">
        <v>137</v>
      </c>
      <c r="M262" s="9" t="s">
        <v>137</v>
      </c>
      <c r="N262" s="7">
        <v>5000</v>
      </c>
      <c r="O262" s="10">
        <v>3750</v>
      </c>
      <c r="P262" s="10">
        <v>3750</v>
      </c>
      <c r="Q262" s="10">
        <v>960</v>
      </c>
      <c r="R262" s="10" t="s">
        <v>137</v>
      </c>
      <c r="S262" s="10" t="s">
        <v>137</v>
      </c>
      <c r="T262" s="10" t="s">
        <v>137</v>
      </c>
      <c r="U262" s="10" t="s">
        <v>137</v>
      </c>
      <c r="V262" s="10" t="s">
        <v>137</v>
      </c>
      <c r="W262" s="10" t="s">
        <v>137</v>
      </c>
      <c r="X262" s="10" t="s">
        <v>137</v>
      </c>
      <c r="Y262" s="10" t="s">
        <v>137</v>
      </c>
      <c r="Z262" s="7" t="s">
        <v>137</v>
      </c>
      <c r="AA262" s="25">
        <v>0</v>
      </c>
      <c r="AB262">
        <v>0</v>
      </c>
      <c r="AC262" s="9" t="s">
        <v>137</v>
      </c>
      <c r="AD262" s="9" t="s">
        <v>137</v>
      </c>
      <c r="AE262" s="9" t="s">
        <v>137</v>
      </c>
      <c r="AF262" s="9" t="s">
        <v>137</v>
      </c>
      <c r="AG262" s="9" t="s">
        <v>137</v>
      </c>
      <c r="AH262" s="7">
        <v>2787</v>
      </c>
      <c r="AI262" s="10">
        <v>380</v>
      </c>
      <c r="AJ262" s="10">
        <v>691</v>
      </c>
      <c r="AK262" s="10">
        <v>0</v>
      </c>
      <c r="AL262" s="10" t="s">
        <v>137</v>
      </c>
      <c r="AM262" s="10" t="s">
        <v>137</v>
      </c>
      <c r="AN262" s="10" t="s">
        <v>137</v>
      </c>
      <c r="AO262" s="10" t="s">
        <v>137</v>
      </c>
      <c r="AP262" s="10" t="s">
        <v>137</v>
      </c>
      <c r="AQ262" s="10" t="s">
        <v>137</v>
      </c>
      <c r="AR262" s="10" t="s">
        <v>137</v>
      </c>
      <c r="AS262" s="10" t="s">
        <v>137</v>
      </c>
      <c r="AT262" s="10" t="s">
        <v>137</v>
      </c>
      <c r="AU262">
        <v>0</v>
      </c>
    </row>
    <row r="263" spans="1:47">
      <c r="A263" s="2" t="s">
        <v>44</v>
      </c>
      <c r="B263" s="2">
        <f>B249+1</f>
        <v>39</v>
      </c>
      <c r="C263" s="2" t="s">
        <v>135</v>
      </c>
      <c r="D263" s="2" t="str">
        <f t="shared" si="64"/>
        <v>Superintendent of Education</v>
      </c>
      <c r="E263" s="2" t="s">
        <v>114</v>
      </c>
      <c r="F263"/>
      <c r="G263" s="3"/>
      <c r="H263" s="2" t="s">
        <v>135</v>
      </c>
      <c r="I263" s="4">
        <v>47042</v>
      </c>
      <c r="J263" s="4">
        <v>48842</v>
      </c>
      <c r="K263" s="4">
        <v>51240</v>
      </c>
      <c r="L263" s="4">
        <v>54598</v>
      </c>
      <c r="M263" s="4">
        <v>59407</v>
      </c>
      <c r="N263" s="4">
        <v>61413</v>
      </c>
      <c r="O263" s="7">
        <v>66104</v>
      </c>
      <c r="P263" s="7">
        <v>67830</v>
      </c>
      <c r="Q263" s="7">
        <v>65041</v>
      </c>
      <c r="R263" s="7">
        <v>67592</v>
      </c>
      <c r="S263" s="7">
        <v>67645</v>
      </c>
      <c r="T263" s="7">
        <v>63342</v>
      </c>
      <c r="U263" s="7">
        <v>67245</v>
      </c>
      <c r="V263" s="7">
        <v>64815</v>
      </c>
      <c r="W263" s="7">
        <v>78910</v>
      </c>
      <c r="X263" s="7">
        <v>74965</v>
      </c>
      <c r="Y263" s="7">
        <v>73465</v>
      </c>
      <c r="Z263" s="7">
        <v>74965</v>
      </c>
      <c r="AA263" s="25">
        <v>68744</v>
      </c>
      <c r="AB263">
        <v>70048</v>
      </c>
      <c r="AC263" s="4">
        <v>45408</v>
      </c>
      <c r="AD263" s="4">
        <v>48300</v>
      </c>
      <c r="AE263" s="4">
        <v>52218</v>
      </c>
      <c r="AF263" s="4">
        <v>54762</v>
      </c>
      <c r="AG263" s="4">
        <v>59407</v>
      </c>
      <c r="AH263" s="4">
        <v>61413</v>
      </c>
      <c r="AI263" s="7">
        <v>65845</v>
      </c>
      <c r="AJ263" s="7">
        <v>65496</v>
      </c>
      <c r="AK263" s="7">
        <v>65041</v>
      </c>
      <c r="AL263" s="7">
        <v>67592</v>
      </c>
      <c r="AM263" s="7">
        <v>67646</v>
      </c>
      <c r="AN263" s="7">
        <v>63142</v>
      </c>
      <c r="AO263" s="7">
        <v>67226</v>
      </c>
      <c r="AP263" s="7">
        <v>64815</v>
      </c>
      <c r="AQ263" s="7">
        <v>78910</v>
      </c>
      <c r="AR263" s="7">
        <v>74965</v>
      </c>
      <c r="AS263" s="7">
        <v>73465</v>
      </c>
      <c r="AT263" s="7">
        <v>74965</v>
      </c>
      <c r="AU263">
        <v>68744</v>
      </c>
    </row>
    <row r="264" spans="1:47">
      <c r="A264" s="2" t="str">
        <f>A263</f>
        <v>General Fund</v>
      </c>
      <c r="B264" s="2">
        <f>B263</f>
        <v>39</v>
      </c>
      <c r="C264" s="2" t="str">
        <f>C263</f>
        <v>Superintendent of Education</v>
      </c>
      <c r="D264" s="2" t="str">
        <f t="shared" si="64"/>
        <v>Superintendent of Education</v>
      </c>
      <c r="E264" s="2" t="s">
        <v>48</v>
      </c>
      <c r="F264"/>
      <c r="G264" s="3"/>
      <c r="H264" s="2" t="str">
        <f>H263</f>
        <v>Superintendent of Education</v>
      </c>
      <c r="I264" s="4">
        <v>3000</v>
      </c>
      <c r="J264" s="4">
        <v>3000</v>
      </c>
      <c r="K264" s="4">
        <v>3000</v>
      </c>
      <c r="L264" s="4">
        <v>1617</v>
      </c>
      <c r="M264" s="4">
        <v>1306</v>
      </c>
      <c r="N264" s="4" t="s">
        <v>137</v>
      </c>
      <c r="O264" s="7">
        <v>2800</v>
      </c>
      <c r="P264" s="7">
        <v>2800</v>
      </c>
      <c r="Q264" s="7">
        <v>416</v>
      </c>
      <c r="R264" s="7">
        <v>46</v>
      </c>
      <c r="S264" s="7" t="s">
        <v>137</v>
      </c>
      <c r="T264" s="7">
        <v>256</v>
      </c>
      <c r="U264" s="7">
        <v>813</v>
      </c>
      <c r="V264" s="7">
        <v>110</v>
      </c>
      <c r="W264" s="7" t="s">
        <v>137</v>
      </c>
      <c r="X264" s="7" t="s">
        <v>137</v>
      </c>
      <c r="Y264" s="7" t="s">
        <v>137</v>
      </c>
      <c r="Z264" s="7" t="s">
        <v>137</v>
      </c>
      <c r="AA264" s="25">
        <v>0</v>
      </c>
      <c r="AB264">
        <v>0</v>
      </c>
      <c r="AC264" s="4">
        <v>2981</v>
      </c>
      <c r="AD264" s="4">
        <v>2329</v>
      </c>
      <c r="AE264" s="4">
        <v>2983</v>
      </c>
      <c r="AF264" s="4">
        <v>1617</v>
      </c>
      <c r="AG264" s="4">
        <v>880</v>
      </c>
      <c r="AH264" s="4" t="s">
        <v>137</v>
      </c>
      <c r="AI264" s="7">
        <v>1260</v>
      </c>
      <c r="AJ264" s="7">
        <v>461</v>
      </c>
      <c r="AK264" s="7">
        <v>415</v>
      </c>
      <c r="AL264" s="7">
        <v>0</v>
      </c>
      <c r="AM264" s="7" t="s">
        <v>137</v>
      </c>
      <c r="AN264" s="7">
        <v>256</v>
      </c>
      <c r="AO264" s="7">
        <v>813</v>
      </c>
      <c r="AP264" s="7">
        <v>110</v>
      </c>
      <c r="AQ264" s="7" t="s">
        <v>137</v>
      </c>
      <c r="AR264" s="7" t="s">
        <v>137</v>
      </c>
      <c r="AS264" s="7" t="s">
        <v>137</v>
      </c>
      <c r="AT264" s="7" t="s">
        <v>137</v>
      </c>
      <c r="AU264">
        <v>0</v>
      </c>
    </row>
    <row r="265" spans="1:47">
      <c r="A265" s="2" t="str">
        <f t="shared" ref="A265:A274" si="77">A264</f>
        <v>General Fund</v>
      </c>
      <c r="B265" s="2">
        <f t="shared" ref="B265:B274" si="78">B264</f>
        <v>39</v>
      </c>
      <c r="C265" s="2" t="str">
        <f t="shared" ref="C265:C274" si="79">C264</f>
        <v>Superintendent of Education</v>
      </c>
      <c r="D265" s="2" t="str">
        <f t="shared" si="64"/>
        <v>Superintendent of Education</v>
      </c>
      <c r="E265" s="2" t="s">
        <v>49</v>
      </c>
      <c r="F265"/>
      <c r="G265" s="3"/>
      <c r="H265" s="2" t="str">
        <f t="shared" ref="H265:H274" si="80">H264</f>
        <v>Superintendent of Education</v>
      </c>
      <c r="I265" s="4">
        <v>4000</v>
      </c>
      <c r="J265" s="4">
        <v>4000</v>
      </c>
      <c r="K265" s="4">
        <v>4000</v>
      </c>
      <c r="L265" s="4">
        <v>2928</v>
      </c>
      <c r="M265" s="4">
        <v>4000</v>
      </c>
      <c r="N265" s="4">
        <v>3902</v>
      </c>
      <c r="O265" s="7">
        <v>4000</v>
      </c>
      <c r="P265" s="7">
        <v>2407</v>
      </c>
      <c r="Q265" s="7">
        <v>3450</v>
      </c>
      <c r="R265" s="7">
        <v>700</v>
      </c>
      <c r="S265" s="7">
        <v>400</v>
      </c>
      <c r="T265" s="7">
        <v>500</v>
      </c>
      <c r="U265" s="7" t="s">
        <v>137</v>
      </c>
      <c r="V265" s="7" t="s">
        <v>137</v>
      </c>
      <c r="W265" s="7" t="s">
        <v>137</v>
      </c>
      <c r="X265" s="7" t="s">
        <v>137</v>
      </c>
      <c r="Y265" s="7" t="s">
        <v>137</v>
      </c>
      <c r="Z265" s="7" t="s">
        <v>137</v>
      </c>
      <c r="AA265" s="25">
        <v>0</v>
      </c>
      <c r="AB265">
        <v>0</v>
      </c>
      <c r="AC265" s="4">
        <v>4000</v>
      </c>
      <c r="AD265" s="4">
        <v>3926</v>
      </c>
      <c r="AE265" s="4">
        <v>3776</v>
      </c>
      <c r="AF265" s="4">
        <v>2928</v>
      </c>
      <c r="AG265" s="4">
        <v>2002</v>
      </c>
      <c r="AH265" s="4">
        <v>3900</v>
      </c>
      <c r="AI265" s="7">
        <v>1718</v>
      </c>
      <c r="AJ265" s="7">
        <v>2293</v>
      </c>
      <c r="AK265" s="7">
        <v>2000</v>
      </c>
      <c r="AL265" s="7">
        <v>700</v>
      </c>
      <c r="AM265" s="7">
        <v>400</v>
      </c>
      <c r="AN265" s="7">
        <v>300</v>
      </c>
      <c r="AO265" s="7" t="s">
        <v>137</v>
      </c>
      <c r="AP265" s="7" t="s">
        <v>137</v>
      </c>
      <c r="AQ265" s="7" t="s">
        <v>137</v>
      </c>
      <c r="AR265" s="7" t="s">
        <v>137</v>
      </c>
      <c r="AS265" s="7" t="s">
        <v>137</v>
      </c>
      <c r="AT265" s="7" t="s">
        <v>137</v>
      </c>
      <c r="AU265">
        <v>0</v>
      </c>
    </row>
    <row r="266" spans="1:47">
      <c r="A266" s="2" t="str">
        <f t="shared" si="77"/>
        <v>General Fund</v>
      </c>
      <c r="B266" s="2">
        <f t="shared" si="78"/>
        <v>39</v>
      </c>
      <c r="C266" s="2" t="str">
        <f t="shared" si="79"/>
        <v>Superintendent of Education</v>
      </c>
      <c r="D266" s="2" t="str">
        <f t="shared" si="64"/>
        <v>Superintendent of Education</v>
      </c>
      <c r="E266" s="2" t="s">
        <v>50</v>
      </c>
      <c r="F266"/>
      <c r="G266" s="3"/>
      <c r="H266" s="2" t="str">
        <f t="shared" si="80"/>
        <v>Superintendent of Education</v>
      </c>
      <c r="I266" s="4">
        <v>3500</v>
      </c>
      <c r="J266" s="4">
        <v>3172</v>
      </c>
      <c r="K266" s="4">
        <v>2500</v>
      </c>
      <c r="L266" s="4">
        <v>2500</v>
      </c>
      <c r="M266" s="4">
        <v>3538</v>
      </c>
      <c r="N266" s="4">
        <v>3983</v>
      </c>
      <c r="O266" s="7">
        <v>4319</v>
      </c>
      <c r="P266" s="7">
        <v>5097</v>
      </c>
      <c r="Q266" s="7">
        <v>6380</v>
      </c>
      <c r="R266" s="7">
        <v>2867</v>
      </c>
      <c r="S266" s="7">
        <v>3023</v>
      </c>
      <c r="T266" s="7">
        <v>1000</v>
      </c>
      <c r="U266" s="7">
        <v>705</v>
      </c>
      <c r="V266" s="7">
        <v>2119</v>
      </c>
      <c r="W266" s="7" t="s">
        <v>137</v>
      </c>
      <c r="X266" s="7" t="s">
        <v>137</v>
      </c>
      <c r="Y266" s="7" t="s">
        <v>137</v>
      </c>
      <c r="Z266" s="7" t="s">
        <v>137</v>
      </c>
      <c r="AA266" s="25">
        <v>0</v>
      </c>
      <c r="AB266">
        <v>0</v>
      </c>
      <c r="AC266" s="4">
        <v>3472</v>
      </c>
      <c r="AD266" s="4">
        <v>3122</v>
      </c>
      <c r="AE266" s="4">
        <v>2513</v>
      </c>
      <c r="AF266" s="4">
        <v>2646</v>
      </c>
      <c r="AG266" s="4">
        <v>3538</v>
      </c>
      <c r="AH266" s="4">
        <v>3901</v>
      </c>
      <c r="AI266" s="7">
        <v>4318</v>
      </c>
      <c r="AJ266" s="7">
        <v>5097</v>
      </c>
      <c r="AK266" s="7">
        <v>6380</v>
      </c>
      <c r="AL266" s="7">
        <v>2867</v>
      </c>
      <c r="AM266" s="7">
        <v>3024</v>
      </c>
      <c r="AN266" s="7">
        <v>947</v>
      </c>
      <c r="AO266" s="7">
        <v>705</v>
      </c>
      <c r="AP266" s="7">
        <v>2119</v>
      </c>
      <c r="AQ266" s="7" t="s">
        <v>137</v>
      </c>
      <c r="AR266" s="7" t="s">
        <v>137</v>
      </c>
      <c r="AS266" s="7" t="s">
        <v>137</v>
      </c>
      <c r="AT266" s="7" t="s">
        <v>137</v>
      </c>
      <c r="AU266">
        <v>0</v>
      </c>
    </row>
    <row r="267" spans="1:47">
      <c r="A267" s="2" t="str">
        <f t="shared" si="77"/>
        <v>General Fund</v>
      </c>
      <c r="B267" s="2">
        <f t="shared" si="78"/>
        <v>39</v>
      </c>
      <c r="C267" s="2" t="str">
        <f t="shared" si="79"/>
        <v>Superintendent of Education</v>
      </c>
      <c r="D267" s="2" t="str">
        <f t="shared" si="64"/>
        <v>Superintendent of Education</v>
      </c>
      <c r="E267" s="2" t="s">
        <v>72</v>
      </c>
      <c r="F267"/>
      <c r="G267" s="3"/>
      <c r="H267" s="2" t="str">
        <f t="shared" si="80"/>
        <v>Superintendent of Education</v>
      </c>
      <c r="I267" s="9" t="s">
        <v>137</v>
      </c>
      <c r="J267" s="9" t="s">
        <v>137</v>
      </c>
      <c r="K267" s="9">
        <v>2000</v>
      </c>
      <c r="L267" s="9" t="s">
        <v>137</v>
      </c>
      <c r="M267" s="9" t="s">
        <v>137</v>
      </c>
      <c r="N267" s="9" t="s">
        <v>137</v>
      </c>
      <c r="O267" s="7">
        <v>1795</v>
      </c>
      <c r="P267" s="7">
        <v>1795</v>
      </c>
      <c r="Q267" s="7">
        <v>704</v>
      </c>
      <c r="R267" s="7">
        <v>25</v>
      </c>
      <c r="S267" s="7" t="s">
        <v>137</v>
      </c>
      <c r="T267" s="7" t="s">
        <v>137</v>
      </c>
      <c r="U267" s="7" t="s">
        <v>137</v>
      </c>
      <c r="V267" s="7" t="s">
        <v>137</v>
      </c>
      <c r="W267" s="7" t="s">
        <v>137</v>
      </c>
      <c r="X267" s="7" t="s">
        <v>137</v>
      </c>
      <c r="Y267" s="7" t="s">
        <v>137</v>
      </c>
      <c r="Z267" s="7" t="s">
        <v>137</v>
      </c>
      <c r="AA267" s="25">
        <v>0</v>
      </c>
      <c r="AB267">
        <v>0</v>
      </c>
      <c r="AC267" s="9" t="s">
        <v>137</v>
      </c>
      <c r="AD267" s="9" t="s">
        <v>137</v>
      </c>
      <c r="AE267" s="9">
        <v>2797</v>
      </c>
      <c r="AF267" s="9" t="s">
        <v>137</v>
      </c>
      <c r="AG267" s="9" t="s">
        <v>137</v>
      </c>
      <c r="AH267" s="9" t="s">
        <v>137</v>
      </c>
      <c r="AI267" s="7">
        <v>0</v>
      </c>
      <c r="AJ267" s="7">
        <v>1583</v>
      </c>
      <c r="AK267" s="7">
        <v>704</v>
      </c>
      <c r="AL267" s="7">
        <v>25</v>
      </c>
      <c r="AM267" s="7" t="s">
        <v>137</v>
      </c>
      <c r="AN267" s="7" t="s">
        <v>137</v>
      </c>
      <c r="AO267" s="7" t="s">
        <v>137</v>
      </c>
      <c r="AP267" s="7" t="s">
        <v>137</v>
      </c>
      <c r="AQ267" s="7" t="s">
        <v>137</v>
      </c>
      <c r="AR267" s="7" t="s">
        <v>137</v>
      </c>
      <c r="AS267" s="7" t="s">
        <v>137</v>
      </c>
      <c r="AT267" s="7" t="s">
        <v>137</v>
      </c>
      <c r="AU267">
        <v>0</v>
      </c>
    </row>
    <row r="268" spans="1:47">
      <c r="A268" s="2" t="str">
        <f t="shared" si="77"/>
        <v>General Fund</v>
      </c>
      <c r="B268" s="2">
        <f t="shared" si="78"/>
        <v>39</v>
      </c>
      <c r="C268" s="2" t="str">
        <f t="shared" si="79"/>
        <v>Superintendent of Education</v>
      </c>
      <c r="D268" s="2" t="str">
        <f t="shared" ref="D268:D311" si="81">C268</f>
        <v>Superintendent of Education</v>
      </c>
      <c r="E268" s="2" t="s">
        <v>74</v>
      </c>
      <c r="F268"/>
      <c r="G268" s="3"/>
      <c r="H268" s="2" t="str">
        <f t="shared" si="80"/>
        <v>Superintendent of Education</v>
      </c>
      <c r="I268" s="4">
        <v>1250</v>
      </c>
      <c r="J268" s="4">
        <v>1250</v>
      </c>
      <c r="K268" s="4" t="s">
        <v>137</v>
      </c>
      <c r="L268" s="4">
        <v>1268</v>
      </c>
      <c r="M268" s="4">
        <v>2000</v>
      </c>
      <c r="N268" s="4" t="s">
        <v>137</v>
      </c>
      <c r="O268" s="7" t="s">
        <v>137</v>
      </c>
      <c r="P268" s="7" t="s">
        <v>137</v>
      </c>
      <c r="Q268" s="7" t="s">
        <v>137</v>
      </c>
      <c r="R268" s="7" t="s">
        <v>137</v>
      </c>
      <c r="S268" s="7" t="s">
        <v>137</v>
      </c>
      <c r="T268" s="7" t="s">
        <v>137</v>
      </c>
      <c r="U268" s="7" t="s">
        <v>137</v>
      </c>
      <c r="V268" s="7" t="s">
        <v>137</v>
      </c>
      <c r="W268" s="7" t="s">
        <v>137</v>
      </c>
      <c r="X268" s="7" t="s">
        <v>137</v>
      </c>
      <c r="Y268" s="7" t="s">
        <v>137</v>
      </c>
      <c r="Z268" s="7" t="s">
        <v>137</v>
      </c>
      <c r="AA268" s="25">
        <v>0</v>
      </c>
      <c r="AB268">
        <v>0</v>
      </c>
      <c r="AC268" s="4">
        <v>966</v>
      </c>
      <c r="AD268" s="4">
        <v>1250</v>
      </c>
      <c r="AE268" s="4" t="s">
        <v>137</v>
      </c>
      <c r="AF268" s="4">
        <v>1268</v>
      </c>
      <c r="AG268" s="4">
        <v>75</v>
      </c>
      <c r="AH268" s="4" t="s">
        <v>137</v>
      </c>
      <c r="AI268" s="7"/>
      <c r="AJ268" s="7"/>
      <c r="AK268" s="7"/>
      <c r="AL268" s="7"/>
      <c r="AM268" s="7"/>
      <c r="AN268" s="7"/>
      <c r="AO268" s="7"/>
      <c r="AP268" s="7"/>
      <c r="AQ268" s="7"/>
      <c r="AR268" s="7"/>
      <c r="AS268" s="7"/>
      <c r="AT268" s="7"/>
      <c r="AU268">
        <v>0</v>
      </c>
    </row>
    <row r="269" spans="1:47">
      <c r="A269" s="2" t="str">
        <f t="shared" si="77"/>
        <v>General Fund</v>
      </c>
      <c r="B269" s="2">
        <f t="shared" si="78"/>
        <v>39</v>
      </c>
      <c r="C269" s="2" t="str">
        <f t="shared" si="79"/>
        <v>Superintendent of Education</v>
      </c>
      <c r="D269" s="2" t="str">
        <f t="shared" si="81"/>
        <v>Superintendent of Education</v>
      </c>
      <c r="E269" s="2" t="s">
        <v>51</v>
      </c>
      <c r="F269"/>
      <c r="G269" s="3"/>
      <c r="H269" s="2" t="str">
        <f t="shared" si="80"/>
        <v>Superintendent of Education</v>
      </c>
      <c r="I269" s="4">
        <v>7780</v>
      </c>
      <c r="J269" s="4">
        <v>8102</v>
      </c>
      <c r="K269" s="4">
        <v>7000</v>
      </c>
      <c r="L269" s="4">
        <v>11279</v>
      </c>
      <c r="M269" s="4">
        <v>8798</v>
      </c>
      <c r="N269" s="4">
        <v>6533</v>
      </c>
      <c r="O269" s="7">
        <v>6681</v>
      </c>
      <c r="P269" s="7">
        <v>4942</v>
      </c>
      <c r="Q269" s="7">
        <v>5171</v>
      </c>
      <c r="R269" s="7">
        <v>4465</v>
      </c>
      <c r="S269" s="7">
        <v>6785</v>
      </c>
      <c r="T269" s="7">
        <v>1163</v>
      </c>
      <c r="U269" s="7">
        <v>2556</v>
      </c>
      <c r="V269" s="7">
        <v>2278</v>
      </c>
      <c r="W269" s="7" t="s">
        <v>137</v>
      </c>
      <c r="X269" s="7" t="s">
        <v>137</v>
      </c>
      <c r="Y269" s="7" t="s">
        <v>137</v>
      </c>
      <c r="Z269" s="7" t="s">
        <v>137</v>
      </c>
      <c r="AA269" s="25">
        <v>0</v>
      </c>
      <c r="AB269">
        <v>0</v>
      </c>
      <c r="AC269" s="4">
        <v>6213</v>
      </c>
      <c r="AD269" s="4">
        <v>8102</v>
      </c>
      <c r="AE269" s="4">
        <v>8761</v>
      </c>
      <c r="AF269" s="4">
        <v>11279</v>
      </c>
      <c r="AG269" s="4">
        <v>8798</v>
      </c>
      <c r="AH269" s="4">
        <v>6533</v>
      </c>
      <c r="AI269" s="7">
        <v>4049</v>
      </c>
      <c r="AJ269" s="7">
        <v>4942</v>
      </c>
      <c r="AK269" s="7">
        <v>5171</v>
      </c>
      <c r="AL269" s="7">
        <v>4465</v>
      </c>
      <c r="AM269" s="7">
        <v>3785</v>
      </c>
      <c r="AN269" s="7">
        <v>1163</v>
      </c>
      <c r="AO269" s="7">
        <v>2556</v>
      </c>
      <c r="AP269" s="7">
        <v>2278</v>
      </c>
      <c r="AQ269" s="7" t="s">
        <v>137</v>
      </c>
      <c r="AR269" s="7" t="s">
        <v>137</v>
      </c>
      <c r="AS269" s="7" t="s">
        <v>137</v>
      </c>
      <c r="AT269" s="7" t="s">
        <v>137</v>
      </c>
      <c r="AU269">
        <v>0</v>
      </c>
    </row>
    <row r="270" spans="1:47">
      <c r="A270" s="2" t="str">
        <f t="shared" si="77"/>
        <v>General Fund</v>
      </c>
      <c r="B270" s="2">
        <f t="shared" si="78"/>
        <v>39</v>
      </c>
      <c r="C270" s="2" t="str">
        <f t="shared" si="79"/>
        <v>Superintendent of Education</v>
      </c>
      <c r="D270" s="2" t="str">
        <f t="shared" si="81"/>
        <v>Superintendent of Education</v>
      </c>
      <c r="E270" s="2" t="s">
        <v>85</v>
      </c>
      <c r="F270"/>
      <c r="G270" s="3"/>
      <c r="H270" s="2" t="str">
        <f t="shared" si="80"/>
        <v>Superintendent of Education</v>
      </c>
      <c r="I270" s="4">
        <v>1400</v>
      </c>
      <c r="J270" s="4">
        <v>1400</v>
      </c>
      <c r="K270" s="4">
        <v>2000</v>
      </c>
      <c r="L270" s="4">
        <v>625</v>
      </c>
      <c r="M270" s="4">
        <v>3110</v>
      </c>
      <c r="N270" s="4">
        <v>10000</v>
      </c>
      <c r="O270" s="7">
        <v>1000</v>
      </c>
      <c r="P270" s="7">
        <v>3848</v>
      </c>
      <c r="Q270" s="7">
        <v>1300</v>
      </c>
      <c r="R270" s="7">
        <v>132</v>
      </c>
      <c r="S270" s="7" t="s">
        <v>137</v>
      </c>
      <c r="T270" s="7" t="s">
        <v>137</v>
      </c>
      <c r="U270" s="7" t="s">
        <v>137</v>
      </c>
      <c r="V270" s="7" t="s">
        <v>137</v>
      </c>
      <c r="W270" s="7" t="s">
        <v>137</v>
      </c>
      <c r="X270" s="7" t="s">
        <v>137</v>
      </c>
      <c r="Y270" s="7" t="s">
        <v>137</v>
      </c>
      <c r="Z270" s="7" t="s">
        <v>137</v>
      </c>
      <c r="AA270" s="25">
        <v>0</v>
      </c>
      <c r="AB270">
        <v>0</v>
      </c>
      <c r="AC270" s="4">
        <v>1399</v>
      </c>
      <c r="AD270" s="4">
        <v>1400</v>
      </c>
      <c r="AE270" s="4">
        <v>1916</v>
      </c>
      <c r="AF270" s="4">
        <v>625</v>
      </c>
      <c r="AG270" s="4">
        <v>3110</v>
      </c>
      <c r="AH270" s="4">
        <v>10000</v>
      </c>
      <c r="AI270" s="7">
        <v>0</v>
      </c>
      <c r="AJ270" s="7">
        <v>3848</v>
      </c>
      <c r="AK270" s="7">
        <v>837</v>
      </c>
      <c r="AL270" s="7">
        <v>132</v>
      </c>
      <c r="AM270" s="7" t="s">
        <v>137</v>
      </c>
      <c r="AN270" s="7" t="s">
        <v>137</v>
      </c>
      <c r="AO270" s="7" t="s">
        <v>137</v>
      </c>
      <c r="AP270" s="7" t="s">
        <v>137</v>
      </c>
      <c r="AQ270" s="7" t="s">
        <v>137</v>
      </c>
      <c r="AR270" s="7" t="s">
        <v>137</v>
      </c>
      <c r="AS270" s="7" t="s">
        <v>137</v>
      </c>
      <c r="AT270" s="7" t="s">
        <v>137</v>
      </c>
      <c r="AU270">
        <v>0</v>
      </c>
    </row>
    <row r="271" spans="1:47">
      <c r="A271" s="2" t="str">
        <f t="shared" si="77"/>
        <v>General Fund</v>
      </c>
      <c r="B271" s="2">
        <f t="shared" si="78"/>
        <v>39</v>
      </c>
      <c r="C271" s="2" t="str">
        <f t="shared" si="79"/>
        <v>Superintendent of Education</v>
      </c>
      <c r="D271" s="2" t="str">
        <f t="shared" si="81"/>
        <v>Superintendent of Education</v>
      </c>
      <c r="E271" s="2" t="s">
        <v>64</v>
      </c>
      <c r="F271"/>
      <c r="G271" s="3"/>
      <c r="H271" s="2" t="str">
        <f t="shared" si="80"/>
        <v>Superintendent of Education</v>
      </c>
      <c r="I271" s="4">
        <v>15250</v>
      </c>
      <c r="J271" s="4">
        <v>15250</v>
      </c>
      <c r="K271" s="4">
        <v>17690</v>
      </c>
      <c r="L271" s="4">
        <v>17690</v>
      </c>
      <c r="M271" s="4">
        <v>18300</v>
      </c>
      <c r="N271" s="4">
        <v>18402</v>
      </c>
      <c r="O271" s="7">
        <v>18910</v>
      </c>
      <c r="P271" s="7">
        <v>19012</v>
      </c>
      <c r="Q271" s="7">
        <v>19622</v>
      </c>
      <c r="R271" s="7">
        <v>19520</v>
      </c>
      <c r="S271" s="7">
        <v>20130</v>
      </c>
      <c r="T271" s="7">
        <v>21960</v>
      </c>
      <c r="U271" s="7">
        <v>19031</v>
      </c>
      <c r="V271" s="7">
        <v>17283</v>
      </c>
      <c r="W271" s="7" t="s">
        <v>137</v>
      </c>
      <c r="X271" s="7" t="s">
        <v>137</v>
      </c>
      <c r="Y271" s="7" t="s">
        <v>137</v>
      </c>
      <c r="Z271" s="7" t="s">
        <v>137</v>
      </c>
      <c r="AA271" s="25">
        <v>0</v>
      </c>
      <c r="AB271">
        <v>0</v>
      </c>
      <c r="AC271" s="4">
        <v>15250</v>
      </c>
      <c r="AD271" s="4">
        <v>15250</v>
      </c>
      <c r="AE271" s="4">
        <v>17690</v>
      </c>
      <c r="AF271" s="4">
        <v>17741</v>
      </c>
      <c r="AG271" s="4">
        <v>18300</v>
      </c>
      <c r="AH271" s="4">
        <v>18402</v>
      </c>
      <c r="AI271" s="7">
        <v>18910</v>
      </c>
      <c r="AJ271" s="7">
        <v>19012</v>
      </c>
      <c r="AK271" s="7">
        <v>19622</v>
      </c>
      <c r="AL271" s="7">
        <v>19520</v>
      </c>
      <c r="AM271" s="7">
        <v>20130</v>
      </c>
      <c r="AN271" s="7">
        <v>20232</v>
      </c>
      <c r="AO271" s="7">
        <v>19031</v>
      </c>
      <c r="AP271" s="7">
        <v>17283</v>
      </c>
      <c r="AQ271" s="7" t="s">
        <v>137</v>
      </c>
      <c r="AR271" s="7" t="s">
        <v>137</v>
      </c>
      <c r="AS271" s="7" t="s">
        <v>137</v>
      </c>
      <c r="AT271" s="7" t="s">
        <v>137</v>
      </c>
      <c r="AU271">
        <v>0</v>
      </c>
    </row>
    <row r="272" spans="1:47">
      <c r="A272" s="2" t="str">
        <f t="shared" si="77"/>
        <v>General Fund</v>
      </c>
      <c r="B272" s="2">
        <f t="shared" si="78"/>
        <v>39</v>
      </c>
      <c r="C272" s="2" t="str">
        <f t="shared" si="79"/>
        <v>Superintendent of Education</v>
      </c>
      <c r="D272" s="2" t="str">
        <f t="shared" si="81"/>
        <v>Superintendent of Education</v>
      </c>
      <c r="E272" s="2" t="s">
        <v>59</v>
      </c>
      <c r="F272"/>
      <c r="G272" s="3"/>
      <c r="H272" s="2" t="str">
        <f t="shared" si="80"/>
        <v>Superintendent of Education</v>
      </c>
      <c r="I272" s="6">
        <v>400</v>
      </c>
      <c r="J272" s="6">
        <v>407</v>
      </c>
      <c r="K272" s="6">
        <v>400</v>
      </c>
      <c r="L272" s="6">
        <v>53</v>
      </c>
      <c r="M272" s="6">
        <v>400</v>
      </c>
      <c r="N272" s="6">
        <v>400</v>
      </c>
      <c r="O272" s="7">
        <v>400</v>
      </c>
      <c r="P272" s="7">
        <v>400</v>
      </c>
      <c r="Q272" s="7">
        <v>390</v>
      </c>
      <c r="R272" s="7" t="s">
        <v>137</v>
      </c>
      <c r="S272" s="7" t="s">
        <v>137</v>
      </c>
      <c r="T272" s="7" t="s">
        <v>137</v>
      </c>
      <c r="U272" s="7">
        <v>1150</v>
      </c>
      <c r="V272" s="7" t="s">
        <v>137</v>
      </c>
      <c r="W272" s="7" t="s">
        <v>137</v>
      </c>
      <c r="X272" s="7" t="s">
        <v>137</v>
      </c>
      <c r="Y272" s="7" t="s">
        <v>137</v>
      </c>
      <c r="Z272" s="7" t="s">
        <v>137</v>
      </c>
      <c r="AA272" s="25">
        <v>0</v>
      </c>
      <c r="AB272">
        <v>0</v>
      </c>
      <c r="AC272" s="6">
        <v>164</v>
      </c>
      <c r="AD272" s="6">
        <v>407</v>
      </c>
      <c r="AE272" s="6">
        <v>400</v>
      </c>
      <c r="AF272" s="6">
        <v>53</v>
      </c>
      <c r="AG272" s="6">
        <v>288</v>
      </c>
      <c r="AH272" s="6">
        <v>0</v>
      </c>
      <c r="AI272" s="7">
        <v>0</v>
      </c>
      <c r="AJ272" s="7">
        <v>0</v>
      </c>
      <c r="AK272" s="7">
        <v>0</v>
      </c>
      <c r="AL272" s="7" t="s">
        <v>137</v>
      </c>
      <c r="AM272" s="7" t="s">
        <v>137</v>
      </c>
      <c r="AN272" s="7" t="s">
        <v>137</v>
      </c>
      <c r="AO272" s="7">
        <v>929</v>
      </c>
      <c r="AP272" s="7" t="s">
        <v>137</v>
      </c>
      <c r="AQ272" s="7" t="s">
        <v>137</v>
      </c>
      <c r="AR272" s="7" t="s">
        <v>137</v>
      </c>
      <c r="AS272" s="7" t="s">
        <v>137</v>
      </c>
      <c r="AT272" s="7" t="s">
        <v>137</v>
      </c>
      <c r="AU272">
        <v>0</v>
      </c>
    </row>
    <row r="273" spans="1:47">
      <c r="A273" s="2" t="str">
        <f t="shared" si="77"/>
        <v>General Fund</v>
      </c>
      <c r="B273" s="2">
        <f t="shared" si="78"/>
        <v>39</v>
      </c>
      <c r="C273" s="2" t="str">
        <f t="shared" si="79"/>
        <v>Superintendent of Education</v>
      </c>
      <c r="D273" s="2" t="str">
        <f t="shared" si="81"/>
        <v>Superintendent of Education</v>
      </c>
      <c r="E273" s="2" t="s">
        <v>128</v>
      </c>
      <c r="F273"/>
      <c r="G273" s="3"/>
      <c r="H273" s="2" t="str">
        <f t="shared" si="80"/>
        <v>Superintendent of Education</v>
      </c>
      <c r="I273" s="4">
        <v>4000</v>
      </c>
      <c r="J273" s="4">
        <v>4000</v>
      </c>
      <c r="K273" s="4">
        <v>3500</v>
      </c>
      <c r="L273" s="4">
        <v>3500</v>
      </c>
      <c r="M273" s="4">
        <v>4044</v>
      </c>
      <c r="N273" s="4">
        <v>3916</v>
      </c>
      <c r="O273" s="7">
        <v>4295</v>
      </c>
      <c r="P273" s="7">
        <v>3900</v>
      </c>
      <c r="Q273" s="7">
        <v>4957</v>
      </c>
      <c r="R273" s="7">
        <v>5412</v>
      </c>
      <c r="S273" s="7">
        <v>5346</v>
      </c>
      <c r="T273" s="7">
        <v>1379</v>
      </c>
      <c r="U273" s="7" t="s">
        <v>137</v>
      </c>
      <c r="V273" s="7">
        <v>3065</v>
      </c>
      <c r="W273" s="7" t="s">
        <v>137</v>
      </c>
      <c r="X273" s="7" t="s">
        <v>137</v>
      </c>
      <c r="Y273" s="7" t="s">
        <v>137</v>
      </c>
      <c r="Z273" s="7" t="s">
        <v>137</v>
      </c>
      <c r="AA273" s="25">
        <v>0</v>
      </c>
      <c r="AB273">
        <v>0</v>
      </c>
      <c r="AC273" s="4">
        <v>2747</v>
      </c>
      <c r="AD273" s="4">
        <v>3758</v>
      </c>
      <c r="AE273" s="4">
        <v>3464</v>
      </c>
      <c r="AF273" s="4">
        <v>3762</v>
      </c>
      <c r="AG273" s="4">
        <v>4044</v>
      </c>
      <c r="AH273" s="4">
        <v>3916</v>
      </c>
      <c r="AI273" s="7">
        <v>3900</v>
      </c>
      <c r="AJ273" s="7">
        <v>3900</v>
      </c>
      <c r="AK273" s="7">
        <v>4957</v>
      </c>
      <c r="AL273" s="7">
        <v>5412</v>
      </c>
      <c r="AM273" s="7">
        <v>5339</v>
      </c>
      <c r="AN273" s="7">
        <v>1379</v>
      </c>
      <c r="AO273" s="7" t="s">
        <v>137</v>
      </c>
      <c r="AP273" s="7">
        <v>3065</v>
      </c>
      <c r="AQ273" s="7" t="s">
        <v>137</v>
      </c>
      <c r="AR273" s="7" t="s">
        <v>137</v>
      </c>
      <c r="AS273" s="7" t="s">
        <v>137</v>
      </c>
      <c r="AT273" s="7" t="s">
        <v>137</v>
      </c>
      <c r="AU273">
        <v>0</v>
      </c>
    </row>
    <row r="274" spans="1:47">
      <c r="A274" s="2" t="str">
        <f t="shared" si="77"/>
        <v>General Fund</v>
      </c>
      <c r="B274" s="2">
        <f t="shared" si="78"/>
        <v>39</v>
      </c>
      <c r="C274" s="2" t="str">
        <f t="shared" si="79"/>
        <v>Superintendent of Education</v>
      </c>
      <c r="D274" s="2" t="str">
        <f t="shared" si="81"/>
        <v>Superintendent of Education</v>
      </c>
      <c r="E274" s="2" t="s">
        <v>58</v>
      </c>
      <c r="F274"/>
      <c r="G274" s="3"/>
      <c r="H274" s="2" t="str">
        <f t="shared" si="80"/>
        <v>Superintendent of Education</v>
      </c>
      <c r="I274" s="4">
        <v>800</v>
      </c>
      <c r="J274" s="4">
        <v>800</v>
      </c>
      <c r="K274" s="4">
        <v>800</v>
      </c>
      <c r="L274" s="4">
        <v>800</v>
      </c>
      <c r="M274" s="4">
        <v>800</v>
      </c>
      <c r="N274" s="4">
        <v>155</v>
      </c>
      <c r="O274" s="10">
        <v>800</v>
      </c>
      <c r="P274" s="10">
        <v>800</v>
      </c>
      <c r="Q274" s="10">
        <v>800</v>
      </c>
      <c r="R274" s="10">
        <v>266</v>
      </c>
      <c r="S274" s="10">
        <v>319</v>
      </c>
      <c r="T274" s="10">
        <v>399</v>
      </c>
      <c r="U274" s="10" t="s">
        <v>137</v>
      </c>
      <c r="V274" s="10" t="s">
        <v>137</v>
      </c>
      <c r="W274" s="10" t="s">
        <v>137</v>
      </c>
      <c r="X274" s="10" t="s">
        <v>137</v>
      </c>
      <c r="Y274" s="10" t="s">
        <v>137</v>
      </c>
      <c r="Z274" s="7" t="s">
        <v>137</v>
      </c>
      <c r="AA274" s="25">
        <v>0</v>
      </c>
      <c r="AB274">
        <v>0</v>
      </c>
      <c r="AC274" s="4">
        <v>800</v>
      </c>
      <c r="AD274" s="4">
        <v>342</v>
      </c>
      <c r="AE274" s="4">
        <v>800</v>
      </c>
      <c r="AF274" s="4">
        <v>800</v>
      </c>
      <c r="AG274" s="4">
        <v>503</v>
      </c>
      <c r="AH274" s="4">
        <v>155</v>
      </c>
      <c r="AI274" s="7">
        <v>155</v>
      </c>
      <c r="AJ274" s="10">
        <v>793</v>
      </c>
      <c r="AK274" s="10">
        <v>590</v>
      </c>
      <c r="AL274" s="10">
        <v>266</v>
      </c>
      <c r="AM274" s="10">
        <v>319</v>
      </c>
      <c r="AN274" s="10">
        <v>110</v>
      </c>
      <c r="AO274" s="10" t="s">
        <v>137</v>
      </c>
      <c r="AP274" s="10" t="s">
        <v>137</v>
      </c>
      <c r="AQ274" s="10" t="s">
        <v>137</v>
      </c>
      <c r="AR274" s="10" t="s">
        <v>137</v>
      </c>
      <c r="AS274" s="10" t="s">
        <v>137</v>
      </c>
      <c r="AT274" s="10" t="s">
        <v>137</v>
      </c>
      <c r="AU274">
        <v>0</v>
      </c>
    </row>
    <row r="275" spans="1:47">
      <c r="A275" s="2" t="s">
        <v>44</v>
      </c>
      <c r="B275" s="2">
        <f>B263+1</f>
        <v>40</v>
      </c>
      <c r="C275" s="2" t="s">
        <v>161</v>
      </c>
      <c r="D275" s="2" t="str">
        <f t="shared" si="81"/>
        <v>Solid Waste Management</v>
      </c>
      <c r="E275" s="2" t="s">
        <v>114</v>
      </c>
      <c r="H275" s="2" t="s">
        <v>414</v>
      </c>
      <c r="I275" s="4">
        <v>1000</v>
      </c>
      <c r="J275" s="4">
        <v>1200</v>
      </c>
      <c r="K275" s="4">
        <v>1000</v>
      </c>
      <c r="L275" s="4">
        <v>1000</v>
      </c>
      <c r="M275" s="4">
        <v>1000</v>
      </c>
      <c r="N275" s="4">
        <v>1500</v>
      </c>
      <c r="O275" s="9">
        <v>1500</v>
      </c>
      <c r="P275" s="9">
        <v>1500</v>
      </c>
      <c r="Q275" s="9" t="s">
        <v>137</v>
      </c>
      <c r="R275" s="9" t="s">
        <v>137</v>
      </c>
      <c r="S275" s="9" t="s">
        <v>137</v>
      </c>
      <c r="T275" s="9" t="s">
        <v>137</v>
      </c>
      <c r="U275" s="9" t="s">
        <v>137</v>
      </c>
      <c r="V275" s="9" t="s">
        <v>137</v>
      </c>
      <c r="W275" s="9" t="s">
        <v>137</v>
      </c>
      <c r="X275" s="9" t="s">
        <v>137</v>
      </c>
      <c r="Y275" s="9" t="s">
        <v>137</v>
      </c>
      <c r="Z275" s="7" t="s">
        <v>137</v>
      </c>
      <c r="AA275" s="25">
        <v>0</v>
      </c>
      <c r="AB275">
        <v>0</v>
      </c>
      <c r="AC275" s="4">
        <v>150</v>
      </c>
      <c r="AD275" s="4">
        <v>1200</v>
      </c>
      <c r="AE275" s="4">
        <v>0</v>
      </c>
      <c r="AF275" s="4">
        <v>0</v>
      </c>
      <c r="AG275" s="4">
        <v>0</v>
      </c>
      <c r="AH275" s="4">
        <v>0</v>
      </c>
      <c r="AI275" s="9">
        <v>0</v>
      </c>
      <c r="AJ275" s="9">
        <v>0</v>
      </c>
      <c r="AK275" s="9" t="s">
        <v>137</v>
      </c>
      <c r="AL275" s="9" t="s">
        <v>137</v>
      </c>
      <c r="AM275" s="9" t="s">
        <v>137</v>
      </c>
      <c r="AN275" s="9" t="s">
        <v>137</v>
      </c>
      <c r="AO275" s="9" t="s">
        <v>137</v>
      </c>
      <c r="AP275" s="9" t="s">
        <v>137</v>
      </c>
      <c r="AQ275" s="9" t="s">
        <v>137</v>
      </c>
      <c r="AR275" s="9" t="s">
        <v>137</v>
      </c>
      <c r="AS275" s="9" t="s">
        <v>137</v>
      </c>
      <c r="AT275" s="9" t="s">
        <v>137</v>
      </c>
      <c r="AU275">
        <v>0</v>
      </c>
    </row>
    <row r="276" spans="1:47">
      <c r="A276" s="2" t="str">
        <f t="shared" ref="A276:C277" si="82">A275</f>
        <v>General Fund</v>
      </c>
      <c r="B276" s="2">
        <f t="shared" si="82"/>
        <v>40</v>
      </c>
      <c r="C276" s="2" t="str">
        <f t="shared" si="82"/>
        <v>Solid Waste Management</v>
      </c>
      <c r="D276" s="2" t="str">
        <f t="shared" si="81"/>
        <v>Solid Waste Management</v>
      </c>
      <c r="E276" s="2" t="s">
        <v>48</v>
      </c>
      <c r="H276" s="2" t="str">
        <f>H275</f>
        <v>County Board Office</v>
      </c>
      <c r="I276" s="4">
        <v>1000</v>
      </c>
      <c r="J276" s="4">
        <v>830</v>
      </c>
      <c r="K276" s="4">
        <v>1000</v>
      </c>
      <c r="L276" s="4">
        <v>1000</v>
      </c>
      <c r="M276" s="4">
        <v>1000</v>
      </c>
      <c r="N276" s="4">
        <v>500</v>
      </c>
      <c r="O276" s="7">
        <v>500</v>
      </c>
      <c r="P276" s="7">
        <v>500</v>
      </c>
      <c r="Q276" s="7">
        <v>4775</v>
      </c>
      <c r="R276" s="7">
        <v>4775</v>
      </c>
      <c r="S276" s="7">
        <v>5000</v>
      </c>
      <c r="T276" s="7" t="s">
        <v>137</v>
      </c>
      <c r="U276" s="7">
        <v>10000</v>
      </c>
      <c r="V276" s="7" t="s">
        <v>137</v>
      </c>
      <c r="W276" s="7" t="s">
        <v>137</v>
      </c>
      <c r="X276" s="7" t="s">
        <v>137</v>
      </c>
      <c r="Y276" s="7" t="s">
        <v>137</v>
      </c>
      <c r="Z276" s="7" t="s">
        <v>137</v>
      </c>
      <c r="AA276" s="25">
        <v>0</v>
      </c>
      <c r="AB276">
        <v>0</v>
      </c>
      <c r="AC276" s="4">
        <v>447</v>
      </c>
      <c r="AD276" s="4">
        <v>830</v>
      </c>
      <c r="AE276" s="4">
        <v>645</v>
      </c>
      <c r="AF276" s="4">
        <v>0</v>
      </c>
      <c r="AG276" s="4">
        <v>0</v>
      </c>
      <c r="AH276" s="4">
        <v>0</v>
      </c>
      <c r="AI276" s="7">
        <v>0</v>
      </c>
      <c r="AJ276" s="7">
        <v>0</v>
      </c>
      <c r="AK276" s="7">
        <v>4775</v>
      </c>
      <c r="AL276" s="7">
        <v>4775</v>
      </c>
      <c r="AM276" s="7">
        <v>4775</v>
      </c>
      <c r="AN276" s="7" t="s">
        <v>137</v>
      </c>
      <c r="AO276" s="7">
        <v>0</v>
      </c>
      <c r="AP276" s="7" t="s">
        <v>137</v>
      </c>
      <c r="AQ276" s="7" t="s">
        <v>137</v>
      </c>
      <c r="AR276" s="7" t="s">
        <v>137</v>
      </c>
      <c r="AS276" s="7" t="s">
        <v>137</v>
      </c>
      <c r="AT276" s="7" t="s">
        <v>137</v>
      </c>
      <c r="AU276">
        <v>0</v>
      </c>
    </row>
    <row r="277" spans="1:47">
      <c r="A277" s="2" t="str">
        <f t="shared" si="82"/>
        <v>General Fund</v>
      </c>
      <c r="B277" s="2">
        <f t="shared" si="82"/>
        <v>40</v>
      </c>
      <c r="C277" s="2" t="str">
        <f t="shared" si="82"/>
        <v>Solid Waste Management</v>
      </c>
      <c r="D277" s="2" t="str">
        <f t="shared" si="81"/>
        <v>Solid Waste Management</v>
      </c>
      <c r="E277" s="2" t="s">
        <v>50</v>
      </c>
      <c r="H277" s="2" t="str">
        <f>H276</f>
        <v>County Board Office</v>
      </c>
      <c r="I277" s="4">
        <v>500</v>
      </c>
      <c r="J277" s="6">
        <v>470</v>
      </c>
      <c r="K277" s="6">
        <v>500</v>
      </c>
      <c r="L277" s="6">
        <v>500</v>
      </c>
      <c r="M277" s="6">
        <v>500</v>
      </c>
      <c r="N277" s="6">
        <v>500</v>
      </c>
      <c r="O277" s="7">
        <v>500</v>
      </c>
      <c r="P277" s="10">
        <v>500</v>
      </c>
      <c r="Q277" s="10" t="s">
        <v>137</v>
      </c>
      <c r="R277" s="10" t="s">
        <v>137</v>
      </c>
      <c r="S277" s="10" t="s">
        <v>137</v>
      </c>
      <c r="T277" s="10" t="s">
        <v>137</v>
      </c>
      <c r="U277" s="10" t="s">
        <v>137</v>
      </c>
      <c r="V277" s="10" t="s">
        <v>137</v>
      </c>
      <c r="W277" s="10" t="s">
        <v>137</v>
      </c>
      <c r="X277" s="10" t="s">
        <v>137</v>
      </c>
      <c r="Y277" s="10" t="s">
        <v>137</v>
      </c>
      <c r="Z277" s="7" t="s">
        <v>137</v>
      </c>
      <c r="AA277" s="25">
        <v>0</v>
      </c>
      <c r="AB277">
        <v>0</v>
      </c>
      <c r="AC277" s="4">
        <v>39</v>
      </c>
      <c r="AD277" s="6">
        <v>253</v>
      </c>
      <c r="AE277" s="6">
        <v>0</v>
      </c>
      <c r="AF277" s="6">
        <v>0</v>
      </c>
      <c r="AG277" s="6">
        <v>0</v>
      </c>
      <c r="AH277" s="6">
        <v>0</v>
      </c>
      <c r="AI277" s="7">
        <v>0</v>
      </c>
      <c r="AJ277" s="10">
        <v>0</v>
      </c>
      <c r="AK277" s="10" t="s">
        <v>137</v>
      </c>
      <c r="AL277" s="10" t="s">
        <v>137</v>
      </c>
      <c r="AM277" s="10" t="s">
        <v>137</v>
      </c>
      <c r="AN277" s="10" t="s">
        <v>137</v>
      </c>
      <c r="AO277" s="10" t="s">
        <v>137</v>
      </c>
      <c r="AP277" s="10" t="s">
        <v>137</v>
      </c>
      <c r="AQ277" s="10" t="s">
        <v>137</v>
      </c>
      <c r="AR277" s="10" t="s">
        <v>137</v>
      </c>
      <c r="AS277" s="10" t="s">
        <v>137</v>
      </c>
      <c r="AT277" s="10" t="s">
        <v>137</v>
      </c>
      <c r="AU277">
        <v>0</v>
      </c>
    </row>
    <row r="278" spans="1:47">
      <c r="A278" s="2" t="s">
        <v>44</v>
      </c>
      <c r="B278" s="2">
        <f>B275+1</f>
        <v>41</v>
      </c>
      <c r="C278" s="2" t="s">
        <v>185</v>
      </c>
      <c r="D278" s="2" t="str">
        <f t="shared" si="81"/>
        <v>Planning Commission</v>
      </c>
      <c r="E278" s="2" t="s">
        <v>59</v>
      </c>
      <c r="H278" s="2" t="s">
        <v>414</v>
      </c>
      <c r="I278" s="4">
        <v>100</v>
      </c>
      <c r="J278" s="4">
        <v>100</v>
      </c>
      <c r="K278" s="4">
        <v>100</v>
      </c>
      <c r="L278" s="4">
        <v>7550</v>
      </c>
      <c r="M278" s="4">
        <v>6190</v>
      </c>
      <c r="N278" s="4">
        <v>7240</v>
      </c>
      <c r="O278" s="9" t="s">
        <v>137</v>
      </c>
      <c r="P278" s="9" t="s">
        <v>137</v>
      </c>
      <c r="Q278" s="9" t="s">
        <v>137</v>
      </c>
      <c r="R278" s="9" t="s">
        <v>137</v>
      </c>
      <c r="S278" s="9" t="s">
        <v>137</v>
      </c>
      <c r="T278" s="9" t="s">
        <v>137</v>
      </c>
      <c r="U278" s="9" t="s">
        <v>137</v>
      </c>
      <c r="V278" s="9" t="s">
        <v>137</v>
      </c>
      <c r="W278" s="9" t="s">
        <v>137</v>
      </c>
      <c r="X278" s="9" t="s">
        <v>137</v>
      </c>
      <c r="Y278" s="9" t="s">
        <v>137</v>
      </c>
      <c r="Z278" s="7" t="s">
        <v>137</v>
      </c>
      <c r="AA278" s="25">
        <v>0</v>
      </c>
      <c r="AB278">
        <v>0</v>
      </c>
      <c r="AC278" s="4">
        <v>0</v>
      </c>
      <c r="AD278" s="4">
        <v>0</v>
      </c>
      <c r="AE278" s="4">
        <v>0</v>
      </c>
      <c r="AF278" s="4">
        <v>3138</v>
      </c>
      <c r="AG278" s="4">
        <v>3612</v>
      </c>
      <c r="AH278" s="4">
        <v>0</v>
      </c>
      <c r="AI278" s="11" t="s">
        <v>137</v>
      </c>
      <c r="AJ278" s="11" t="s">
        <v>137</v>
      </c>
      <c r="AK278" s="11" t="s">
        <v>137</v>
      </c>
      <c r="AL278" s="11" t="s">
        <v>137</v>
      </c>
      <c r="AM278" s="11" t="s">
        <v>137</v>
      </c>
      <c r="AN278" s="11" t="s">
        <v>137</v>
      </c>
      <c r="AO278" s="11" t="s">
        <v>137</v>
      </c>
      <c r="AP278" s="11" t="s">
        <v>137</v>
      </c>
      <c r="AQ278" s="11" t="s">
        <v>137</v>
      </c>
      <c r="AR278" s="11" t="s">
        <v>137</v>
      </c>
      <c r="AS278" s="11" t="s">
        <v>137</v>
      </c>
      <c r="AT278" s="11" t="s">
        <v>137</v>
      </c>
      <c r="AU278">
        <v>0</v>
      </c>
    </row>
    <row r="279" spans="1:47">
      <c r="A279" s="2" t="s">
        <v>44</v>
      </c>
      <c r="B279" s="2">
        <f>B278+1</f>
        <v>42</v>
      </c>
      <c r="C279" s="2" t="s">
        <v>194</v>
      </c>
      <c r="D279" s="2" t="str">
        <f t="shared" si="81"/>
        <v>County Extension Service</v>
      </c>
      <c r="E279" s="2" t="s">
        <v>195</v>
      </c>
      <c r="H279" s="2" t="s">
        <v>414</v>
      </c>
      <c r="I279" s="4">
        <v>10000</v>
      </c>
      <c r="J279" s="4">
        <v>10000</v>
      </c>
      <c r="K279" s="4">
        <v>0</v>
      </c>
      <c r="L279" s="4" t="s">
        <v>137</v>
      </c>
      <c r="M279" s="4" t="s">
        <v>137</v>
      </c>
      <c r="N279" s="4" t="s">
        <v>137</v>
      </c>
      <c r="O279" s="9" t="s">
        <v>137</v>
      </c>
      <c r="P279" s="9" t="s">
        <v>137</v>
      </c>
      <c r="Q279" s="9" t="s">
        <v>137</v>
      </c>
      <c r="R279" s="9" t="s">
        <v>137</v>
      </c>
      <c r="S279" s="9" t="s">
        <v>137</v>
      </c>
      <c r="T279" s="9" t="s">
        <v>137</v>
      </c>
      <c r="U279" s="9" t="s">
        <v>137</v>
      </c>
      <c r="V279" s="9" t="s">
        <v>137</v>
      </c>
      <c r="W279" s="9" t="s">
        <v>137</v>
      </c>
      <c r="X279" s="9" t="s">
        <v>137</v>
      </c>
      <c r="Y279" s="9" t="s">
        <v>137</v>
      </c>
      <c r="Z279" s="7" t="s">
        <v>137</v>
      </c>
      <c r="AA279" s="25">
        <v>0</v>
      </c>
      <c r="AB279">
        <v>0</v>
      </c>
      <c r="AC279" s="4">
        <v>10000</v>
      </c>
      <c r="AD279" s="4">
        <v>10000</v>
      </c>
      <c r="AE279" s="4">
        <v>0</v>
      </c>
      <c r="AF279" s="4" t="s">
        <v>137</v>
      </c>
      <c r="AG279" s="4" t="s">
        <v>137</v>
      </c>
      <c r="AH279" s="4" t="s">
        <v>137</v>
      </c>
      <c r="AI279" s="11" t="s">
        <v>137</v>
      </c>
      <c r="AJ279" s="11" t="s">
        <v>137</v>
      </c>
      <c r="AK279" s="11" t="s">
        <v>137</v>
      </c>
      <c r="AL279" s="11" t="s">
        <v>137</v>
      </c>
      <c r="AM279" s="11" t="s">
        <v>137</v>
      </c>
      <c r="AN279" s="11" t="s">
        <v>137</v>
      </c>
      <c r="AO279" s="11" t="s">
        <v>137</v>
      </c>
      <c r="AP279" s="11" t="s">
        <v>137</v>
      </c>
      <c r="AQ279" s="11" t="s">
        <v>137</v>
      </c>
      <c r="AR279" s="11" t="s">
        <v>137</v>
      </c>
      <c r="AS279" s="11" t="s">
        <v>137</v>
      </c>
      <c r="AT279" s="11" t="s">
        <v>137</v>
      </c>
      <c r="AU279">
        <v>0</v>
      </c>
    </row>
    <row r="280" spans="1:47">
      <c r="A280" s="2" t="s">
        <v>44</v>
      </c>
      <c r="B280" s="2">
        <f>B279+1</f>
        <v>43</v>
      </c>
      <c r="C280" s="2" t="s">
        <v>196</v>
      </c>
      <c r="D280" s="2" t="str">
        <f t="shared" si="81"/>
        <v>Public Works &amp; Transportation</v>
      </c>
      <c r="E280" s="2" t="s">
        <v>193</v>
      </c>
      <c r="H280" s="2" t="s">
        <v>420</v>
      </c>
      <c r="I280" s="4" t="s">
        <v>137</v>
      </c>
      <c r="J280" s="4" t="s">
        <v>137</v>
      </c>
      <c r="K280" s="4" t="s">
        <v>137</v>
      </c>
      <c r="L280" s="4" t="s">
        <v>137</v>
      </c>
      <c r="M280" s="4" t="s">
        <v>137</v>
      </c>
      <c r="N280" s="4">
        <v>1200</v>
      </c>
      <c r="O280" s="9" t="s">
        <v>137</v>
      </c>
      <c r="P280" s="9" t="s">
        <v>137</v>
      </c>
      <c r="Q280" s="9" t="s">
        <v>137</v>
      </c>
      <c r="R280" s="9" t="s">
        <v>137</v>
      </c>
      <c r="S280" s="9" t="s">
        <v>137</v>
      </c>
      <c r="T280" s="9" t="s">
        <v>137</v>
      </c>
      <c r="U280" s="9" t="s">
        <v>137</v>
      </c>
      <c r="V280" s="9" t="s">
        <v>137</v>
      </c>
      <c r="W280" s="9" t="s">
        <v>137</v>
      </c>
      <c r="X280" s="9" t="s">
        <v>137</v>
      </c>
      <c r="Y280" s="9" t="s">
        <v>137</v>
      </c>
      <c r="Z280" s="7" t="s">
        <v>137</v>
      </c>
      <c r="AA280" s="25">
        <v>0</v>
      </c>
      <c r="AB280">
        <v>0</v>
      </c>
      <c r="AC280" s="4" t="s">
        <v>137</v>
      </c>
      <c r="AD280" s="4" t="s">
        <v>137</v>
      </c>
      <c r="AE280"/>
      <c r="AF280" s="4" t="s">
        <v>137</v>
      </c>
      <c r="AG280" s="4" t="s">
        <v>137</v>
      </c>
      <c r="AH280" s="4">
        <v>0</v>
      </c>
      <c r="AI280" s="11" t="s">
        <v>137</v>
      </c>
      <c r="AJ280" s="11" t="s">
        <v>137</v>
      </c>
      <c r="AK280" s="11" t="s">
        <v>137</v>
      </c>
      <c r="AL280" s="11" t="s">
        <v>137</v>
      </c>
      <c r="AM280" s="11" t="s">
        <v>137</v>
      </c>
      <c r="AN280" s="11" t="s">
        <v>137</v>
      </c>
      <c r="AO280" s="11" t="s">
        <v>137</v>
      </c>
      <c r="AP280" s="11" t="s">
        <v>137</v>
      </c>
      <c r="AQ280" s="11" t="s">
        <v>137</v>
      </c>
      <c r="AR280" s="11" t="s">
        <v>137</v>
      </c>
      <c r="AS280" s="11" t="s">
        <v>137</v>
      </c>
      <c r="AT280" s="11" t="s">
        <v>137</v>
      </c>
      <c r="AU280">
        <v>0</v>
      </c>
    </row>
    <row r="281" spans="1:47">
      <c r="A281" s="2" t="s">
        <v>44</v>
      </c>
      <c r="B281" s="2">
        <f>B280+1</f>
        <v>44</v>
      </c>
      <c r="C281" s="2" t="s">
        <v>192</v>
      </c>
      <c r="D281" s="2" t="str">
        <f t="shared" si="81"/>
        <v>Highways &amp; Streets</v>
      </c>
      <c r="E281" s="2" t="s">
        <v>193</v>
      </c>
      <c r="H281" s="2" t="s">
        <v>420</v>
      </c>
      <c r="I281" s="4">
        <v>1200</v>
      </c>
      <c r="J281" s="4">
        <v>1200</v>
      </c>
      <c r="K281" s="4" t="s">
        <v>137</v>
      </c>
      <c r="L281" s="4">
        <v>1200</v>
      </c>
      <c r="M281" s="4">
        <v>1200</v>
      </c>
      <c r="N281" s="4" t="s">
        <v>137</v>
      </c>
      <c r="O281" s="9" t="s">
        <v>137</v>
      </c>
      <c r="P281" s="9" t="s">
        <v>137</v>
      </c>
      <c r="Q281" s="9" t="s">
        <v>137</v>
      </c>
      <c r="R281" s="9" t="s">
        <v>137</v>
      </c>
      <c r="S281" s="9" t="s">
        <v>137</v>
      </c>
      <c r="T281" s="9" t="s">
        <v>137</v>
      </c>
      <c r="U281" s="9" t="s">
        <v>137</v>
      </c>
      <c r="V281" s="9" t="s">
        <v>137</v>
      </c>
      <c r="W281" s="9" t="s">
        <v>137</v>
      </c>
      <c r="X281" s="9" t="s">
        <v>137</v>
      </c>
      <c r="Y281" s="9" t="s">
        <v>137</v>
      </c>
      <c r="Z281" s="7" t="s">
        <v>137</v>
      </c>
      <c r="AA281" s="25">
        <v>0</v>
      </c>
      <c r="AB281">
        <v>0</v>
      </c>
      <c r="AC281" s="4">
        <v>0</v>
      </c>
      <c r="AD281" s="4">
        <v>0</v>
      </c>
      <c r="AE281"/>
      <c r="AF281" s="4">
        <v>0</v>
      </c>
      <c r="AG281" s="4">
        <v>0</v>
      </c>
      <c r="AH281" s="4" t="s">
        <v>137</v>
      </c>
      <c r="AI281" s="11" t="s">
        <v>137</v>
      </c>
      <c r="AJ281" s="11" t="s">
        <v>137</v>
      </c>
      <c r="AK281" s="11" t="s">
        <v>137</v>
      </c>
      <c r="AL281" s="11" t="s">
        <v>137</v>
      </c>
      <c r="AM281" s="11" t="s">
        <v>137</v>
      </c>
      <c r="AN281" s="11" t="s">
        <v>137</v>
      </c>
      <c r="AO281" s="11" t="s">
        <v>137</v>
      </c>
      <c r="AP281" s="11" t="s">
        <v>137</v>
      </c>
      <c r="AQ281" s="11" t="s">
        <v>137</v>
      </c>
      <c r="AR281" s="11" t="s">
        <v>137</v>
      </c>
      <c r="AS281" s="11" t="s">
        <v>137</v>
      </c>
      <c r="AT281" s="11" t="s">
        <v>137</v>
      </c>
      <c r="AU281">
        <v>0</v>
      </c>
    </row>
    <row r="282" spans="1:47">
      <c r="A282" s="2" t="s">
        <v>415</v>
      </c>
      <c r="B282" s="2">
        <f>B281+1</f>
        <v>45</v>
      </c>
      <c r="C282" s="2" t="s">
        <v>197</v>
      </c>
      <c r="D282" s="2" t="str">
        <f t="shared" si="81"/>
        <v>Emergency Telephone System</v>
      </c>
      <c r="E282" s="2" t="s">
        <v>198</v>
      </c>
      <c r="G282" s="3"/>
      <c r="H282" s="2" t="s">
        <v>425</v>
      </c>
      <c r="I282" s="4">
        <v>0</v>
      </c>
      <c r="J282" s="4">
        <v>86223</v>
      </c>
      <c r="K282"/>
      <c r="L282" s="17">
        <v>187700</v>
      </c>
      <c r="M282" s="4">
        <v>191500</v>
      </c>
      <c r="N282" s="9">
        <v>238100</v>
      </c>
      <c r="O282" s="9">
        <v>295500</v>
      </c>
      <c r="P282" s="9">
        <v>323000</v>
      </c>
      <c r="Q282" s="9">
        <v>283000</v>
      </c>
      <c r="R282" s="9">
        <v>283000</v>
      </c>
      <c r="S282" s="9">
        <v>270250</v>
      </c>
      <c r="T282" s="9">
        <v>346720</v>
      </c>
      <c r="U282" s="9">
        <v>355180</v>
      </c>
      <c r="V282" s="9">
        <v>426517</v>
      </c>
      <c r="W282" s="9">
        <v>413867</v>
      </c>
      <c r="X282" s="9">
        <v>417384</v>
      </c>
      <c r="Y282" s="9">
        <v>423264</v>
      </c>
      <c r="Z282" s="7">
        <v>520741</v>
      </c>
      <c r="AA282" s="25">
        <v>0</v>
      </c>
      <c r="AB282">
        <v>0</v>
      </c>
      <c r="AC282" s="4">
        <v>0</v>
      </c>
      <c r="AD282" s="4">
        <v>35951</v>
      </c>
      <c r="AE282"/>
      <c r="AF282" s="4">
        <v>73879</v>
      </c>
      <c r="AG282" s="4">
        <v>77347</v>
      </c>
      <c r="AH282" s="9">
        <v>68816</v>
      </c>
      <c r="AI282" s="9">
        <v>71294</v>
      </c>
      <c r="AJ282" s="9">
        <v>42584</v>
      </c>
      <c r="AK282" s="9">
        <v>102564</v>
      </c>
      <c r="AL282" s="9">
        <v>271269</v>
      </c>
      <c r="AM282" s="9">
        <v>324855</v>
      </c>
      <c r="AN282" s="9">
        <v>358357</v>
      </c>
      <c r="AO282" s="9">
        <v>332305</v>
      </c>
      <c r="AP282" s="9">
        <v>388533</v>
      </c>
      <c r="AQ282" s="9">
        <v>383331</v>
      </c>
      <c r="AR282" s="9">
        <v>374822</v>
      </c>
      <c r="AS282" s="9">
        <v>401324</v>
      </c>
      <c r="AT282" s="9">
        <v>305170</v>
      </c>
      <c r="AU282">
        <v>0</v>
      </c>
    </row>
    <row r="283" spans="1:47">
      <c r="A283" s="2" t="str">
        <f>A282</f>
        <v>Special Purpose Fund</v>
      </c>
      <c r="B283" s="2">
        <f>B282</f>
        <v>45</v>
      </c>
      <c r="C283" s="2" t="str">
        <f>C282</f>
        <v>Emergency Telephone System</v>
      </c>
      <c r="D283" s="2" t="str">
        <f t="shared" si="81"/>
        <v>Emergency Telephone System</v>
      </c>
      <c r="E283" s="2" t="s">
        <v>199</v>
      </c>
      <c r="H283" s="2" t="str">
        <f>H282</f>
        <v>Emergency Telephone System Board</v>
      </c>
      <c r="I283" s="4">
        <v>0</v>
      </c>
      <c r="J283" s="4">
        <v>3000</v>
      </c>
      <c r="K283"/>
      <c r="L283" s="17">
        <v>26000</v>
      </c>
      <c r="M283" s="4">
        <v>26000</v>
      </c>
      <c r="N283" s="9">
        <v>6000</v>
      </c>
      <c r="O283" s="9">
        <v>6000</v>
      </c>
      <c r="P283" s="9">
        <v>6000</v>
      </c>
      <c r="Q283" s="9">
        <v>7300</v>
      </c>
      <c r="R283" s="9">
        <v>67300</v>
      </c>
      <c r="S283" s="9">
        <v>62000</v>
      </c>
      <c r="T283" s="9">
        <v>145000</v>
      </c>
      <c r="U283" s="9">
        <v>143000</v>
      </c>
      <c r="V283" s="9">
        <v>178000</v>
      </c>
      <c r="W283" s="9">
        <v>5000</v>
      </c>
      <c r="X283" s="9">
        <v>204000</v>
      </c>
      <c r="Y283" s="9">
        <v>203000</v>
      </c>
      <c r="Z283" s="7">
        <v>203000</v>
      </c>
      <c r="AA283" s="25">
        <v>0</v>
      </c>
      <c r="AB283">
        <v>0</v>
      </c>
      <c r="AC283" s="4">
        <v>0</v>
      </c>
      <c r="AD283" s="4">
        <v>2315</v>
      </c>
      <c r="AE283"/>
      <c r="AF283" s="4">
        <v>1304</v>
      </c>
      <c r="AG283" s="4">
        <v>1751</v>
      </c>
      <c r="AH283" s="9">
        <v>3468</v>
      </c>
      <c r="AI283" s="9">
        <v>2158</v>
      </c>
      <c r="AJ283" s="9">
        <v>1783</v>
      </c>
      <c r="AK283" s="9">
        <v>10949</v>
      </c>
      <c r="AL283" s="9">
        <v>58363</v>
      </c>
      <c r="AM283" s="9">
        <v>109166</v>
      </c>
      <c r="AN283" s="9">
        <v>125580</v>
      </c>
      <c r="AO283" s="9">
        <v>174524</v>
      </c>
      <c r="AP283" s="9">
        <v>213765</v>
      </c>
      <c r="AQ283" s="9">
        <v>200719</v>
      </c>
      <c r="AR283" s="9">
        <v>193348</v>
      </c>
      <c r="AS283" s="9">
        <v>184477</v>
      </c>
      <c r="AT283" s="9">
        <v>182202</v>
      </c>
      <c r="AU283">
        <v>0</v>
      </c>
    </row>
    <row r="284" spans="1:47">
      <c r="A284" s="2" t="str">
        <f t="shared" ref="A284:A303" si="83">A283</f>
        <v>Special Purpose Fund</v>
      </c>
      <c r="B284" s="2">
        <f t="shared" ref="B284:B303" si="84">B283</f>
        <v>45</v>
      </c>
      <c r="C284" s="2" t="str">
        <f t="shared" ref="C284:C303" si="85">C283</f>
        <v>Emergency Telephone System</v>
      </c>
      <c r="D284" s="2" t="str">
        <f t="shared" si="81"/>
        <v>Emergency Telephone System</v>
      </c>
      <c r="E284" s="2" t="s">
        <v>291</v>
      </c>
      <c r="H284" s="2" t="str">
        <f t="shared" ref="H284:H303" si="86">H283</f>
        <v>Emergency Telephone System Board</v>
      </c>
      <c r="I284" s="4">
        <v>0</v>
      </c>
      <c r="J284" s="4">
        <v>2800</v>
      </c>
      <c r="K284"/>
      <c r="L284" s="17">
        <v>3800</v>
      </c>
      <c r="M284" s="4">
        <v>4400</v>
      </c>
      <c r="N284" s="9">
        <v>4400</v>
      </c>
      <c r="O284" s="9">
        <v>4400</v>
      </c>
      <c r="P284" s="9">
        <v>7600</v>
      </c>
      <c r="Q284" s="9">
        <v>5100</v>
      </c>
      <c r="R284" s="9">
        <v>5100</v>
      </c>
      <c r="S284" s="9">
        <v>4500</v>
      </c>
      <c r="T284" s="9">
        <v>1500</v>
      </c>
      <c r="U284" s="9">
        <v>1500</v>
      </c>
      <c r="V284" s="9" t="s">
        <v>137</v>
      </c>
      <c r="W284" s="9">
        <v>1500</v>
      </c>
      <c r="X284" s="9">
        <v>500</v>
      </c>
      <c r="Y284" s="9">
        <v>0</v>
      </c>
      <c r="Z284" s="7" t="s">
        <v>137</v>
      </c>
      <c r="AA284" s="25">
        <v>0</v>
      </c>
      <c r="AB284">
        <v>0</v>
      </c>
      <c r="AC284" s="4">
        <v>0</v>
      </c>
      <c r="AD284" s="4">
        <v>2242</v>
      </c>
      <c r="AE284"/>
      <c r="AF284" s="4">
        <v>127</v>
      </c>
      <c r="AG284" s="4">
        <v>613</v>
      </c>
      <c r="AH284" s="9">
        <v>743</v>
      </c>
      <c r="AI284" s="9">
        <v>0</v>
      </c>
      <c r="AJ284" s="9">
        <v>2993</v>
      </c>
      <c r="AK284" s="9">
        <v>1287</v>
      </c>
      <c r="AL284" s="9">
        <v>2745</v>
      </c>
      <c r="AM284" s="9">
        <v>1406</v>
      </c>
      <c r="AN284" s="9">
        <v>0</v>
      </c>
      <c r="AO284" s="9">
        <v>533</v>
      </c>
      <c r="AP284" s="9" t="s">
        <v>137</v>
      </c>
      <c r="AQ284" s="9">
        <v>0</v>
      </c>
      <c r="AR284" s="9">
        <v>0</v>
      </c>
      <c r="AS284" s="9">
        <v>86</v>
      </c>
      <c r="AT284" s="9" t="s">
        <v>137</v>
      </c>
      <c r="AU284">
        <v>0</v>
      </c>
    </row>
    <row r="285" spans="1:47">
      <c r="A285" s="2" t="str">
        <f t="shared" si="83"/>
        <v>Special Purpose Fund</v>
      </c>
      <c r="B285" s="2">
        <f t="shared" si="84"/>
        <v>45</v>
      </c>
      <c r="C285" s="2" t="str">
        <f t="shared" si="85"/>
        <v>Emergency Telephone System</v>
      </c>
      <c r="D285" s="2" t="str">
        <f t="shared" si="81"/>
        <v>Emergency Telephone System</v>
      </c>
      <c r="E285" s="2" t="s">
        <v>171</v>
      </c>
      <c r="H285" s="2" t="str">
        <f t="shared" si="86"/>
        <v>Emergency Telephone System Board</v>
      </c>
      <c r="I285" s="4">
        <v>0</v>
      </c>
      <c r="J285" s="4">
        <v>0</v>
      </c>
      <c r="K285"/>
      <c r="L285" s="17">
        <v>10000</v>
      </c>
      <c r="M285" s="4">
        <v>15000</v>
      </c>
      <c r="N285" s="9">
        <v>15000</v>
      </c>
      <c r="O285" s="9">
        <v>15000</v>
      </c>
      <c r="P285" s="9">
        <v>25000</v>
      </c>
      <c r="Q285" s="9">
        <v>35000</v>
      </c>
      <c r="R285" s="9">
        <v>35000</v>
      </c>
      <c r="S285" s="9">
        <v>20000</v>
      </c>
      <c r="T285" s="9">
        <v>6000</v>
      </c>
      <c r="U285" s="9">
        <v>6000</v>
      </c>
      <c r="V285" s="9">
        <v>6000</v>
      </c>
      <c r="W285" s="9">
        <v>6000</v>
      </c>
      <c r="X285" s="9">
        <v>4000</v>
      </c>
      <c r="Y285" s="9">
        <v>2000</v>
      </c>
      <c r="Z285" s="7">
        <v>1000</v>
      </c>
      <c r="AA285" s="25">
        <v>0</v>
      </c>
      <c r="AB285">
        <v>0</v>
      </c>
      <c r="AC285" s="4">
        <v>0</v>
      </c>
      <c r="AD285" s="4">
        <v>0</v>
      </c>
      <c r="AE285"/>
      <c r="AF285" s="4">
        <v>1122</v>
      </c>
      <c r="AG285" s="4">
        <v>821</v>
      </c>
      <c r="AH285" s="9">
        <v>2434</v>
      </c>
      <c r="AI285" s="9">
        <v>3028</v>
      </c>
      <c r="AJ285" s="9">
        <v>509</v>
      </c>
      <c r="AK285" s="9">
        <v>7371</v>
      </c>
      <c r="AL285" s="9">
        <v>17189</v>
      </c>
      <c r="AM285" s="9">
        <v>4587</v>
      </c>
      <c r="AN285" s="9">
        <v>1632</v>
      </c>
      <c r="AO285" s="9">
        <v>4550</v>
      </c>
      <c r="AP285" s="9">
        <v>3403</v>
      </c>
      <c r="AQ285" s="9">
        <v>1831</v>
      </c>
      <c r="AR285" s="9">
        <v>1153</v>
      </c>
      <c r="AS285" s="9">
        <v>825</v>
      </c>
      <c r="AT285" s="9">
        <v>550</v>
      </c>
      <c r="AU285">
        <v>0</v>
      </c>
    </row>
    <row r="286" spans="1:47">
      <c r="A286" s="2" t="str">
        <f t="shared" si="83"/>
        <v>Special Purpose Fund</v>
      </c>
      <c r="B286" s="2">
        <f t="shared" si="84"/>
        <v>45</v>
      </c>
      <c r="C286" s="2" t="str">
        <f t="shared" si="85"/>
        <v>Emergency Telephone System</v>
      </c>
      <c r="D286" s="2" t="str">
        <f t="shared" si="81"/>
        <v>Emergency Telephone System</v>
      </c>
      <c r="E286" s="2" t="s">
        <v>270</v>
      </c>
      <c r="H286" s="2" t="str">
        <f t="shared" si="86"/>
        <v>Emergency Telephone System Board</v>
      </c>
      <c r="I286" s="4">
        <v>0</v>
      </c>
      <c r="J286" s="4">
        <v>2200</v>
      </c>
      <c r="K286"/>
      <c r="L286" s="17">
        <v>6000</v>
      </c>
      <c r="M286" s="4">
        <v>6000</v>
      </c>
      <c r="N286" s="9">
        <v>6000</v>
      </c>
      <c r="O286" s="9">
        <v>6000</v>
      </c>
      <c r="P286" s="9">
        <v>6000</v>
      </c>
      <c r="Q286" s="9">
        <v>7000</v>
      </c>
      <c r="R286" s="9">
        <v>7000</v>
      </c>
      <c r="S286" s="9">
        <v>27500</v>
      </c>
      <c r="T286" s="9">
        <v>5000</v>
      </c>
      <c r="U286" s="9">
        <v>5000</v>
      </c>
      <c r="V286" s="9">
        <v>6000</v>
      </c>
      <c r="W286" s="9">
        <v>6000</v>
      </c>
      <c r="X286" s="9">
        <v>5000</v>
      </c>
      <c r="Y286" s="9">
        <v>5500</v>
      </c>
      <c r="Z286" s="7" t="s">
        <v>137</v>
      </c>
      <c r="AA286" s="25">
        <v>0</v>
      </c>
      <c r="AB286">
        <v>0</v>
      </c>
      <c r="AC286" s="4">
        <v>0</v>
      </c>
      <c r="AD286" s="4">
        <v>1826</v>
      </c>
      <c r="AE286"/>
      <c r="AF286" s="4">
        <v>2304</v>
      </c>
      <c r="AG286" s="4">
        <v>2479</v>
      </c>
      <c r="AH286" s="9">
        <v>3246</v>
      </c>
      <c r="AI286" s="9">
        <v>2052</v>
      </c>
      <c r="AJ286" s="9">
        <v>2255</v>
      </c>
      <c r="AK286" s="9">
        <v>7193</v>
      </c>
      <c r="AL286" s="9">
        <v>10098</v>
      </c>
      <c r="AM286" s="9">
        <v>6724</v>
      </c>
      <c r="AN286" s="9">
        <v>3230</v>
      </c>
      <c r="AO286" s="9">
        <v>3653</v>
      </c>
      <c r="AP286" s="9">
        <v>4811</v>
      </c>
      <c r="AQ286" s="9">
        <v>6393</v>
      </c>
      <c r="AR286" s="9">
        <v>3447</v>
      </c>
      <c r="AS286" s="9">
        <v>3719</v>
      </c>
      <c r="AT286" s="9" t="s">
        <v>137</v>
      </c>
      <c r="AU286">
        <v>0</v>
      </c>
    </row>
    <row r="287" spans="1:47">
      <c r="A287" s="2" t="str">
        <f t="shared" si="83"/>
        <v>Special Purpose Fund</v>
      </c>
      <c r="B287" s="2">
        <f t="shared" si="84"/>
        <v>45</v>
      </c>
      <c r="C287" s="2" t="str">
        <f t="shared" si="85"/>
        <v>Emergency Telephone System</v>
      </c>
      <c r="D287" s="2" t="str">
        <f t="shared" si="81"/>
        <v>Emergency Telephone System</v>
      </c>
      <c r="E287" s="2" t="s">
        <v>201</v>
      </c>
      <c r="H287" s="2" t="str">
        <f t="shared" si="86"/>
        <v>Emergency Telephone System Board</v>
      </c>
      <c r="I287" s="4" t="s">
        <v>137</v>
      </c>
      <c r="J287" s="4" t="s">
        <v>137</v>
      </c>
      <c r="K287"/>
      <c r="L287" s="4" t="s">
        <v>137</v>
      </c>
      <c r="M287" s="2" t="s">
        <v>137</v>
      </c>
      <c r="N287" s="9" t="s">
        <v>137</v>
      </c>
      <c r="O287" s="9" t="s">
        <v>137</v>
      </c>
      <c r="P287" s="9" t="s">
        <v>137</v>
      </c>
      <c r="Q287" s="9" t="s">
        <v>137</v>
      </c>
      <c r="R287" s="9" t="s">
        <v>137</v>
      </c>
      <c r="S287" s="9" t="s">
        <v>137</v>
      </c>
      <c r="T287" s="9" t="s">
        <v>137</v>
      </c>
      <c r="U287" s="9" t="s">
        <v>137</v>
      </c>
      <c r="V287" s="9" t="s">
        <v>137</v>
      </c>
      <c r="W287" s="9" t="s">
        <v>137</v>
      </c>
      <c r="X287" s="9" t="s">
        <v>137</v>
      </c>
      <c r="Y287" s="9" t="s">
        <v>137</v>
      </c>
      <c r="Z287" s="7">
        <v>2000</v>
      </c>
      <c r="AA287" s="25">
        <v>0</v>
      </c>
      <c r="AB287">
        <v>0</v>
      </c>
      <c r="AC287" s="4" t="s">
        <v>137</v>
      </c>
      <c r="AD287" s="4" t="s">
        <v>137</v>
      </c>
      <c r="AE287"/>
      <c r="AF287" s="4" t="s">
        <v>137</v>
      </c>
      <c r="AG287" s="4" t="s">
        <v>137</v>
      </c>
      <c r="AH287" s="9" t="s">
        <v>137</v>
      </c>
      <c r="AI287" s="9" t="s">
        <v>137</v>
      </c>
      <c r="AJ287" s="9" t="s">
        <v>137</v>
      </c>
      <c r="AK287" s="9" t="s">
        <v>137</v>
      </c>
      <c r="AL287" s="9" t="s">
        <v>137</v>
      </c>
      <c r="AM287" s="9" t="s">
        <v>137</v>
      </c>
      <c r="AN287" s="9" t="s">
        <v>137</v>
      </c>
      <c r="AO287" s="9" t="s">
        <v>137</v>
      </c>
      <c r="AP287" s="9" t="s">
        <v>137</v>
      </c>
      <c r="AQ287" s="9" t="s">
        <v>137</v>
      </c>
      <c r="AR287" s="9" t="s">
        <v>137</v>
      </c>
      <c r="AS287" s="9" t="s">
        <v>137</v>
      </c>
      <c r="AT287" s="9">
        <v>938</v>
      </c>
      <c r="AU287">
        <v>0</v>
      </c>
    </row>
    <row r="288" spans="1:47">
      <c r="A288" s="2" t="str">
        <f t="shared" si="83"/>
        <v>Special Purpose Fund</v>
      </c>
      <c r="B288" s="2">
        <f t="shared" si="84"/>
        <v>45</v>
      </c>
      <c r="C288" s="2" t="str">
        <f t="shared" si="85"/>
        <v>Emergency Telephone System</v>
      </c>
      <c r="D288" s="2" t="str">
        <f t="shared" si="81"/>
        <v>Emergency Telephone System</v>
      </c>
      <c r="E288" s="2" t="s">
        <v>202</v>
      </c>
      <c r="H288" s="2" t="str">
        <f t="shared" si="86"/>
        <v>Emergency Telephone System Board</v>
      </c>
      <c r="I288" s="4">
        <v>0</v>
      </c>
      <c r="J288" s="4">
        <v>0</v>
      </c>
      <c r="K288"/>
      <c r="L288" s="17">
        <v>0</v>
      </c>
      <c r="M288" s="4">
        <v>2000</v>
      </c>
      <c r="N288" s="9">
        <v>2000</v>
      </c>
      <c r="O288" s="9">
        <v>2000</v>
      </c>
      <c r="P288" s="9">
        <v>2000</v>
      </c>
      <c r="Q288" s="9">
        <v>2000</v>
      </c>
      <c r="R288" s="9">
        <v>2000</v>
      </c>
      <c r="S288" s="9">
        <v>4000</v>
      </c>
      <c r="T288" s="9">
        <v>700</v>
      </c>
      <c r="U288" s="9">
        <v>700</v>
      </c>
      <c r="V288" s="9">
        <v>500</v>
      </c>
      <c r="W288" s="9">
        <v>500</v>
      </c>
      <c r="X288" s="9">
        <v>500</v>
      </c>
      <c r="Y288" s="9">
        <v>1000</v>
      </c>
      <c r="Z288" s="7">
        <v>750</v>
      </c>
      <c r="AA288" s="25">
        <v>0</v>
      </c>
      <c r="AB288">
        <v>0</v>
      </c>
      <c r="AC288" s="4">
        <v>0</v>
      </c>
      <c r="AD288" s="4">
        <v>0</v>
      </c>
      <c r="AE288"/>
      <c r="AF288" s="4">
        <v>0</v>
      </c>
      <c r="AG288" s="4">
        <v>318</v>
      </c>
      <c r="AH288" s="9">
        <v>75</v>
      </c>
      <c r="AI288" s="9">
        <v>150</v>
      </c>
      <c r="AJ288" s="9">
        <v>373</v>
      </c>
      <c r="AK288" s="9">
        <v>273</v>
      </c>
      <c r="AL288" s="9">
        <v>176</v>
      </c>
      <c r="AM288" s="9">
        <v>892</v>
      </c>
      <c r="AN288" s="9">
        <v>185</v>
      </c>
      <c r="AO288" s="9">
        <v>245</v>
      </c>
      <c r="AP288" s="9">
        <v>481</v>
      </c>
      <c r="AQ288" s="9">
        <v>338</v>
      </c>
      <c r="AR288" s="9">
        <v>245</v>
      </c>
      <c r="AS288" s="9">
        <v>380</v>
      </c>
      <c r="AT288" s="9">
        <v>130</v>
      </c>
      <c r="AU288">
        <v>0</v>
      </c>
    </row>
    <row r="289" spans="1:47">
      <c r="A289" s="2" t="str">
        <f t="shared" si="83"/>
        <v>Special Purpose Fund</v>
      </c>
      <c r="B289" s="2">
        <f t="shared" si="84"/>
        <v>45</v>
      </c>
      <c r="C289" s="2" t="str">
        <f t="shared" si="85"/>
        <v>Emergency Telephone System</v>
      </c>
      <c r="D289" s="2" t="str">
        <f t="shared" si="81"/>
        <v>Emergency Telephone System</v>
      </c>
      <c r="E289" s="2" t="s">
        <v>203</v>
      </c>
      <c r="H289" s="2" t="str">
        <f t="shared" si="86"/>
        <v>Emergency Telephone System Board</v>
      </c>
      <c r="I289" s="4">
        <v>0</v>
      </c>
      <c r="J289" s="4">
        <v>0</v>
      </c>
      <c r="K289"/>
      <c r="L289" s="17">
        <v>280000</v>
      </c>
      <c r="M289" s="4">
        <v>215000</v>
      </c>
      <c r="N289" s="9">
        <v>50000</v>
      </c>
      <c r="O289" s="9">
        <v>50000</v>
      </c>
      <c r="P289" s="9">
        <v>52550</v>
      </c>
      <c r="Q289" s="9">
        <v>20000</v>
      </c>
      <c r="R289" s="9">
        <v>20000</v>
      </c>
      <c r="S289" s="9">
        <v>35000</v>
      </c>
      <c r="T289" s="9">
        <v>7000</v>
      </c>
      <c r="U289" s="9">
        <v>14000</v>
      </c>
      <c r="V289" s="9">
        <v>10000</v>
      </c>
      <c r="W289" s="9">
        <v>10000</v>
      </c>
      <c r="X289" s="9">
        <v>5000</v>
      </c>
      <c r="Y289" s="9">
        <v>5000</v>
      </c>
      <c r="Z289" s="7">
        <v>2500</v>
      </c>
      <c r="AA289" s="25">
        <v>0</v>
      </c>
      <c r="AB289">
        <v>0</v>
      </c>
      <c r="AC289" s="4">
        <v>0</v>
      </c>
      <c r="AD289" s="4">
        <v>0</v>
      </c>
      <c r="AE289"/>
      <c r="AF289" s="4">
        <v>48395</v>
      </c>
      <c r="AG289" s="4">
        <v>195202</v>
      </c>
      <c r="AH289" s="9">
        <v>1878</v>
      </c>
      <c r="AI289" s="9">
        <v>1701</v>
      </c>
      <c r="AJ289" s="9">
        <v>0</v>
      </c>
      <c r="AK289" s="9">
        <v>10330</v>
      </c>
      <c r="AL289" s="9">
        <v>4420</v>
      </c>
      <c r="AM289" s="9">
        <v>3100</v>
      </c>
      <c r="AN289" s="9">
        <v>7768</v>
      </c>
      <c r="AO289" s="9">
        <v>4878</v>
      </c>
      <c r="AP289" s="9">
        <v>4939</v>
      </c>
      <c r="AQ289" s="9">
        <v>882</v>
      </c>
      <c r="AR289" s="9">
        <v>3321</v>
      </c>
      <c r="AS289" s="9">
        <v>555</v>
      </c>
      <c r="AT289" s="9">
        <v>2475</v>
      </c>
      <c r="AU289">
        <v>0</v>
      </c>
    </row>
    <row r="290" spans="1:47">
      <c r="A290" s="2" t="str">
        <f t="shared" si="83"/>
        <v>Special Purpose Fund</v>
      </c>
      <c r="B290" s="2">
        <f t="shared" si="84"/>
        <v>45</v>
      </c>
      <c r="C290" s="2" t="str">
        <f t="shared" si="85"/>
        <v>Emergency Telephone System</v>
      </c>
      <c r="D290" s="2" t="str">
        <f t="shared" si="81"/>
        <v>Emergency Telephone System</v>
      </c>
      <c r="E290" s="2" t="s">
        <v>204</v>
      </c>
      <c r="H290" s="2" t="str">
        <f t="shared" si="86"/>
        <v>Emergency Telephone System Board</v>
      </c>
      <c r="I290" s="4" t="s">
        <v>137</v>
      </c>
      <c r="J290" s="4" t="s">
        <v>137</v>
      </c>
      <c r="K290"/>
      <c r="L290" s="4" t="s">
        <v>137</v>
      </c>
      <c r="M290" s="2" t="s">
        <v>137</v>
      </c>
      <c r="N290" s="9" t="s">
        <v>137</v>
      </c>
      <c r="O290" s="9" t="s">
        <v>137</v>
      </c>
      <c r="P290" s="9" t="s">
        <v>137</v>
      </c>
      <c r="Q290" s="9" t="s">
        <v>137</v>
      </c>
      <c r="R290" s="9" t="s">
        <v>137</v>
      </c>
      <c r="S290" s="9" t="s">
        <v>137</v>
      </c>
      <c r="T290" s="9" t="s">
        <v>137</v>
      </c>
      <c r="U290" s="9" t="s">
        <v>137</v>
      </c>
      <c r="V290" s="9" t="s">
        <v>137</v>
      </c>
      <c r="W290" s="9" t="s">
        <v>137</v>
      </c>
      <c r="X290" s="9" t="s">
        <v>137</v>
      </c>
      <c r="Y290" s="9" t="s">
        <v>137</v>
      </c>
      <c r="Z290" s="7">
        <v>2500</v>
      </c>
      <c r="AA290" s="25">
        <v>0</v>
      </c>
      <c r="AB290">
        <v>0</v>
      </c>
      <c r="AC290" s="4" t="s">
        <v>137</v>
      </c>
      <c r="AD290" s="4" t="s">
        <v>137</v>
      </c>
      <c r="AE290"/>
      <c r="AF290" s="4" t="s">
        <v>137</v>
      </c>
      <c r="AG290" s="4" t="s">
        <v>137</v>
      </c>
      <c r="AH290" s="9" t="s">
        <v>137</v>
      </c>
      <c r="AI290" s="9" t="s">
        <v>137</v>
      </c>
      <c r="AJ290" s="9" t="s">
        <v>137</v>
      </c>
      <c r="AK290" s="9" t="s">
        <v>137</v>
      </c>
      <c r="AL290" s="9" t="s">
        <v>137</v>
      </c>
      <c r="AM290" s="9" t="s">
        <v>137</v>
      </c>
      <c r="AN290" s="9" t="s">
        <v>137</v>
      </c>
      <c r="AO290" s="9" t="s">
        <v>137</v>
      </c>
      <c r="AP290" s="9" t="s">
        <v>137</v>
      </c>
      <c r="AQ290" s="9" t="s">
        <v>137</v>
      </c>
      <c r="AR290" s="9" t="s">
        <v>137</v>
      </c>
      <c r="AS290" s="9" t="s">
        <v>137</v>
      </c>
      <c r="AT290" s="9">
        <v>2498</v>
      </c>
      <c r="AU290">
        <v>0</v>
      </c>
    </row>
    <row r="291" spans="1:47">
      <c r="A291" s="2" t="str">
        <f t="shared" si="83"/>
        <v>Special Purpose Fund</v>
      </c>
      <c r="B291" s="2">
        <f t="shared" si="84"/>
        <v>45</v>
      </c>
      <c r="C291" s="2" t="str">
        <f t="shared" si="85"/>
        <v>Emergency Telephone System</v>
      </c>
      <c r="D291" s="2" t="str">
        <f t="shared" si="81"/>
        <v>Emergency Telephone System</v>
      </c>
      <c r="E291" s="2" t="s">
        <v>58</v>
      </c>
      <c r="H291" s="2" t="str">
        <f t="shared" si="86"/>
        <v>Emergency Telephone System Board</v>
      </c>
      <c r="I291" s="4" t="s">
        <v>137</v>
      </c>
      <c r="J291" s="4" t="s">
        <v>137</v>
      </c>
      <c r="K291"/>
      <c r="L291" s="4" t="s">
        <v>137</v>
      </c>
      <c r="M291" s="2" t="s">
        <v>137</v>
      </c>
      <c r="N291" s="9">
        <v>22500</v>
      </c>
      <c r="O291" s="9">
        <v>22500</v>
      </c>
      <c r="P291" s="9">
        <v>55000</v>
      </c>
      <c r="Q291" s="9">
        <v>88000</v>
      </c>
      <c r="R291" s="9">
        <v>88000</v>
      </c>
      <c r="S291" s="9">
        <v>90500</v>
      </c>
      <c r="T291" s="9">
        <v>86800</v>
      </c>
      <c r="U291" s="9">
        <v>108800</v>
      </c>
      <c r="V291" s="9">
        <v>88800</v>
      </c>
      <c r="W291" s="9">
        <v>86800</v>
      </c>
      <c r="X291" s="9">
        <v>89800</v>
      </c>
      <c r="Y291" s="9">
        <v>97000</v>
      </c>
      <c r="Z291" s="7">
        <v>89500</v>
      </c>
      <c r="AA291" s="25">
        <v>0</v>
      </c>
      <c r="AB291">
        <v>0</v>
      </c>
      <c r="AC291" s="4" t="s">
        <v>137</v>
      </c>
      <c r="AD291" s="4" t="s">
        <v>137</v>
      </c>
      <c r="AE291"/>
      <c r="AF291" s="4" t="s">
        <v>137</v>
      </c>
      <c r="AG291" s="4" t="s">
        <v>137</v>
      </c>
      <c r="AH291" s="9">
        <v>7637</v>
      </c>
      <c r="AI291" s="9">
        <v>8390</v>
      </c>
      <c r="AJ291" s="9">
        <v>4509</v>
      </c>
      <c r="AK291" s="9">
        <v>23738</v>
      </c>
      <c r="AL291" s="9">
        <v>37253</v>
      </c>
      <c r="AM291" s="9">
        <v>73451</v>
      </c>
      <c r="AN291" s="9">
        <v>63532</v>
      </c>
      <c r="AO291" s="9">
        <v>72192</v>
      </c>
      <c r="AP291" s="9">
        <v>61680</v>
      </c>
      <c r="AQ291" s="9">
        <v>71004</v>
      </c>
      <c r="AR291" s="9">
        <v>87272</v>
      </c>
      <c r="AS291" s="9">
        <v>87624</v>
      </c>
      <c r="AT291" s="9">
        <v>76002</v>
      </c>
      <c r="AU291">
        <v>0</v>
      </c>
    </row>
    <row r="292" spans="1:47">
      <c r="A292" s="2" t="str">
        <f t="shared" si="83"/>
        <v>Special Purpose Fund</v>
      </c>
      <c r="B292" s="2">
        <f t="shared" si="84"/>
        <v>45</v>
      </c>
      <c r="C292" s="2" t="str">
        <f t="shared" si="85"/>
        <v>Emergency Telephone System</v>
      </c>
      <c r="D292" s="2" t="str">
        <f t="shared" si="81"/>
        <v>Emergency Telephone System</v>
      </c>
      <c r="E292" s="2" t="s">
        <v>205</v>
      </c>
      <c r="H292" s="2" t="str">
        <f t="shared" si="86"/>
        <v>Emergency Telephone System Board</v>
      </c>
      <c r="I292" s="4">
        <v>0</v>
      </c>
      <c r="J292" s="4">
        <v>15500</v>
      </c>
      <c r="K292"/>
      <c r="L292" s="17">
        <v>27500</v>
      </c>
      <c r="M292" s="4">
        <v>74000</v>
      </c>
      <c r="N292" s="9">
        <v>57500</v>
      </c>
      <c r="O292" s="9">
        <v>57500</v>
      </c>
      <c r="P292" s="9">
        <v>165000</v>
      </c>
      <c r="Q292" s="9">
        <v>180000</v>
      </c>
      <c r="R292" s="9">
        <v>180000</v>
      </c>
      <c r="S292" s="9">
        <v>175000</v>
      </c>
      <c r="T292" s="9">
        <v>15000</v>
      </c>
      <c r="U292" s="9">
        <v>15000</v>
      </c>
      <c r="V292" s="9">
        <v>15000</v>
      </c>
      <c r="W292" s="9">
        <v>15000</v>
      </c>
      <c r="X292" s="9">
        <v>10000</v>
      </c>
      <c r="Y292" s="9">
        <v>10000</v>
      </c>
      <c r="Z292" s="7">
        <v>0</v>
      </c>
      <c r="AA292" s="25">
        <v>0</v>
      </c>
      <c r="AB292">
        <v>0</v>
      </c>
      <c r="AC292" s="4">
        <v>0</v>
      </c>
      <c r="AD292" s="4">
        <v>11858</v>
      </c>
      <c r="AE292"/>
      <c r="AF292" s="4">
        <v>23770</v>
      </c>
      <c r="AG292" s="4">
        <v>1419</v>
      </c>
      <c r="AH292" s="9">
        <v>2466</v>
      </c>
      <c r="AI292" s="9">
        <v>6334</v>
      </c>
      <c r="AJ292" s="9">
        <v>30050</v>
      </c>
      <c r="AK292" s="9">
        <v>18866</v>
      </c>
      <c r="AL292" s="9">
        <v>22037</v>
      </c>
      <c r="AM292" s="9">
        <v>15513</v>
      </c>
      <c r="AN292" s="9">
        <v>6145</v>
      </c>
      <c r="AO292" s="9">
        <v>6101</v>
      </c>
      <c r="AP292" s="9">
        <v>11223</v>
      </c>
      <c r="AQ292" s="9">
        <v>1720</v>
      </c>
      <c r="AR292" s="9">
        <v>3633</v>
      </c>
      <c r="AS292" s="9">
        <v>3185</v>
      </c>
      <c r="AT292" s="9">
        <v>4565</v>
      </c>
      <c r="AU292">
        <v>0</v>
      </c>
    </row>
    <row r="293" spans="1:47">
      <c r="A293" s="2" t="str">
        <f t="shared" si="83"/>
        <v>Special Purpose Fund</v>
      </c>
      <c r="B293" s="2">
        <f t="shared" si="84"/>
        <v>45</v>
      </c>
      <c r="C293" s="2" t="str">
        <f t="shared" si="85"/>
        <v>Emergency Telephone System</v>
      </c>
      <c r="D293" s="2" t="str">
        <f t="shared" si="81"/>
        <v>Emergency Telephone System</v>
      </c>
      <c r="E293" s="2" t="s">
        <v>206</v>
      </c>
      <c r="H293" s="2" t="str">
        <f t="shared" si="86"/>
        <v>Emergency Telephone System Board</v>
      </c>
      <c r="I293" s="6" t="s">
        <v>137</v>
      </c>
      <c r="J293" s="6" t="s">
        <v>137</v>
      </c>
      <c r="K293"/>
      <c r="L293" s="6" t="s">
        <v>137</v>
      </c>
      <c r="M293" s="2" t="s">
        <v>137</v>
      </c>
      <c r="N293" s="9" t="s">
        <v>137</v>
      </c>
      <c r="O293" s="9" t="s">
        <v>137</v>
      </c>
      <c r="P293" s="9" t="s">
        <v>137</v>
      </c>
      <c r="Q293" s="9" t="s">
        <v>137</v>
      </c>
      <c r="R293" s="9" t="s">
        <v>137</v>
      </c>
      <c r="S293" s="9" t="s">
        <v>137</v>
      </c>
      <c r="T293" s="9" t="s">
        <v>137</v>
      </c>
      <c r="U293" s="9" t="s">
        <v>137</v>
      </c>
      <c r="V293" s="9" t="s">
        <v>137</v>
      </c>
      <c r="W293" s="9" t="s">
        <v>137</v>
      </c>
      <c r="X293" s="9" t="s">
        <v>137</v>
      </c>
      <c r="Y293" s="9" t="s">
        <v>137</v>
      </c>
      <c r="Z293" s="7">
        <v>10000</v>
      </c>
      <c r="AA293" s="25">
        <v>0</v>
      </c>
      <c r="AB293">
        <v>0</v>
      </c>
      <c r="AC293" s="6" t="s">
        <v>137</v>
      </c>
      <c r="AD293" s="6" t="s">
        <v>137</v>
      </c>
      <c r="AE293"/>
      <c r="AF293" s="6" t="s">
        <v>137</v>
      </c>
      <c r="AG293" s="6" t="s">
        <v>137</v>
      </c>
      <c r="AH293" s="9" t="s">
        <v>137</v>
      </c>
      <c r="AI293" s="9" t="s">
        <v>137</v>
      </c>
      <c r="AJ293" s="9" t="s">
        <v>137</v>
      </c>
      <c r="AK293" s="9" t="s">
        <v>137</v>
      </c>
      <c r="AL293" s="9" t="s">
        <v>137</v>
      </c>
      <c r="AM293" s="9" t="s">
        <v>137</v>
      </c>
      <c r="AN293" s="9" t="s">
        <v>137</v>
      </c>
      <c r="AO293" s="9" t="s">
        <v>137</v>
      </c>
      <c r="AP293" s="9" t="s">
        <v>137</v>
      </c>
      <c r="AQ293" s="9" t="s">
        <v>137</v>
      </c>
      <c r="AR293" s="9" t="s">
        <v>137</v>
      </c>
      <c r="AS293" s="9" t="s">
        <v>137</v>
      </c>
      <c r="AT293" s="9">
        <v>660</v>
      </c>
      <c r="AU293">
        <v>0</v>
      </c>
    </row>
    <row r="294" spans="1:47">
      <c r="A294" s="2" t="str">
        <f t="shared" si="83"/>
        <v>Special Purpose Fund</v>
      </c>
      <c r="B294" s="2">
        <f t="shared" si="84"/>
        <v>45</v>
      </c>
      <c r="C294" s="2" t="str">
        <f t="shared" si="85"/>
        <v>Emergency Telephone System</v>
      </c>
      <c r="D294" s="2" t="str">
        <f t="shared" si="81"/>
        <v>Emergency Telephone System</v>
      </c>
      <c r="E294" s="2" t="s">
        <v>143</v>
      </c>
      <c r="F294"/>
      <c r="H294" s="2" t="str">
        <f t="shared" si="86"/>
        <v>Emergency Telephone System Board</v>
      </c>
      <c r="I294" s="4">
        <v>0</v>
      </c>
      <c r="J294" s="4">
        <v>8000</v>
      </c>
      <c r="K294"/>
      <c r="L294" s="17">
        <v>560000</v>
      </c>
      <c r="M294" s="4">
        <v>1005000</v>
      </c>
      <c r="N294" s="9">
        <v>1395000</v>
      </c>
      <c r="O294" s="9">
        <v>1378000</v>
      </c>
      <c r="P294" s="9">
        <v>1855000</v>
      </c>
      <c r="Q294" s="9">
        <v>1939000</v>
      </c>
      <c r="R294" s="9">
        <v>1879000</v>
      </c>
      <c r="S294" s="9">
        <v>310000</v>
      </c>
      <c r="T294" s="9">
        <v>241744</v>
      </c>
      <c r="U294" s="9">
        <v>107000</v>
      </c>
      <c r="V294" s="9">
        <v>205000</v>
      </c>
      <c r="W294" s="9">
        <v>399000</v>
      </c>
      <c r="X294" s="9">
        <v>114500</v>
      </c>
      <c r="Y294" s="9">
        <v>125000</v>
      </c>
      <c r="Z294" s="7">
        <v>82000</v>
      </c>
      <c r="AA294" s="25">
        <v>0</v>
      </c>
      <c r="AB294">
        <v>0</v>
      </c>
      <c r="AC294" s="4">
        <v>0</v>
      </c>
      <c r="AD294" s="4">
        <v>6265</v>
      </c>
      <c r="AE294"/>
      <c r="AF294" s="4">
        <v>0</v>
      </c>
      <c r="AG294" s="4">
        <v>14755</v>
      </c>
      <c r="AH294" s="9">
        <v>27735</v>
      </c>
      <c r="AI294" s="9">
        <v>44932</v>
      </c>
      <c r="AJ294" s="9">
        <v>201404</v>
      </c>
      <c r="AK294" s="9">
        <v>670948</v>
      </c>
      <c r="AL294" s="9">
        <v>415814</v>
      </c>
      <c r="AM294" s="9">
        <v>85327</v>
      </c>
      <c r="AN294" s="9">
        <v>80384</v>
      </c>
      <c r="AO294" s="9">
        <v>61983</v>
      </c>
      <c r="AP294" s="9">
        <v>80951</v>
      </c>
      <c r="AQ294" s="9">
        <v>177958</v>
      </c>
      <c r="AR294" s="9">
        <v>61853</v>
      </c>
      <c r="AS294" s="9">
        <v>75800</v>
      </c>
      <c r="AT294" s="9">
        <v>66081</v>
      </c>
      <c r="AU294">
        <v>0</v>
      </c>
    </row>
    <row r="295" spans="1:47">
      <c r="A295" s="2" t="str">
        <f t="shared" si="83"/>
        <v>Special Purpose Fund</v>
      </c>
      <c r="B295" s="2">
        <f t="shared" si="84"/>
        <v>45</v>
      </c>
      <c r="C295" s="2" t="str">
        <f t="shared" si="85"/>
        <v>Emergency Telephone System</v>
      </c>
      <c r="D295" s="2" t="str">
        <f t="shared" si="81"/>
        <v>Emergency Telephone System</v>
      </c>
      <c r="E295" s="2" t="s">
        <v>207</v>
      </c>
      <c r="H295" s="2" t="str">
        <f t="shared" si="86"/>
        <v>Emergency Telephone System Board</v>
      </c>
      <c r="I295" s="6" t="s">
        <v>137</v>
      </c>
      <c r="J295" s="6" t="s">
        <v>137</v>
      </c>
      <c r="K295"/>
      <c r="L295" s="6" t="s">
        <v>137</v>
      </c>
      <c r="M295" s="2" t="s">
        <v>137</v>
      </c>
      <c r="N295" s="9" t="s">
        <v>137</v>
      </c>
      <c r="O295" s="9" t="s">
        <v>137</v>
      </c>
      <c r="P295" s="9" t="s">
        <v>137</v>
      </c>
      <c r="Q295" s="9" t="s">
        <v>137</v>
      </c>
      <c r="R295" s="9" t="s">
        <v>137</v>
      </c>
      <c r="S295" s="9" t="s">
        <v>137</v>
      </c>
      <c r="T295" s="9" t="s">
        <v>137</v>
      </c>
      <c r="U295" s="9" t="s">
        <v>137</v>
      </c>
      <c r="V295" s="9" t="s">
        <v>137</v>
      </c>
      <c r="W295" s="9" t="s">
        <v>137</v>
      </c>
      <c r="X295" s="9" t="s">
        <v>137</v>
      </c>
      <c r="Y295" s="9" t="s">
        <v>137</v>
      </c>
      <c r="Z295" s="7">
        <v>5000</v>
      </c>
      <c r="AA295" s="25">
        <v>0</v>
      </c>
      <c r="AB295">
        <v>0</v>
      </c>
      <c r="AC295" s="6" t="s">
        <v>137</v>
      </c>
      <c r="AD295" s="6" t="s">
        <v>137</v>
      </c>
      <c r="AE295"/>
      <c r="AF295" s="6" t="s">
        <v>137</v>
      </c>
      <c r="AG295" s="6" t="s">
        <v>137</v>
      </c>
      <c r="AH295" s="9" t="s">
        <v>137</v>
      </c>
      <c r="AI295" s="9" t="s">
        <v>137</v>
      </c>
      <c r="AJ295" s="9" t="s">
        <v>137</v>
      </c>
      <c r="AK295" s="9" t="s">
        <v>137</v>
      </c>
      <c r="AL295" s="9" t="s">
        <v>137</v>
      </c>
      <c r="AM295" s="9" t="s">
        <v>137</v>
      </c>
      <c r="AN295" s="9" t="s">
        <v>137</v>
      </c>
      <c r="AO295" s="9" t="s">
        <v>137</v>
      </c>
      <c r="AP295" s="9" t="s">
        <v>137</v>
      </c>
      <c r="AQ295" s="9" t="s">
        <v>137</v>
      </c>
      <c r="AR295" s="9" t="s">
        <v>137</v>
      </c>
      <c r="AS295" s="9" t="s">
        <v>137</v>
      </c>
      <c r="AT295" s="9">
        <v>1562</v>
      </c>
      <c r="AU295">
        <v>0</v>
      </c>
    </row>
    <row r="296" spans="1:47">
      <c r="A296" s="2" t="str">
        <f t="shared" si="83"/>
        <v>Special Purpose Fund</v>
      </c>
      <c r="B296" s="2">
        <f t="shared" si="84"/>
        <v>45</v>
      </c>
      <c r="C296" s="2" t="str">
        <f t="shared" si="85"/>
        <v>Emergency Telephone System</v>
      </c>
      <c r="D296" s="2" t="str">
        <f t="shared" si="81"/>
        <v>Emergency Telephone System</v>
      </c>
      <c r="E296" s="2" t="s">
        <v>208</v>
      </c>
      <c r="H296" s="2" t="str">
        <f t="shared" si="86"/>
        <v>Emergency Telephone System Board</v>
      </c>
      <c r="I296" s="6" t="s">
        <v>137</v>
      </c>
      <c r="J296" s="6" t="s">
        <v>137</v>
      </c>
      <c r="K296"/>
      <c r="L296" s="6" t="s">
        <v>137</v>
      </c>
      <c r="M296" s="2" t="s">
        <v>137</v>
      </c>
      <c r="N296" s="9" t="s">
        <v>137</v>
      </c>
      <c r="O296" s="9" t="s">
        <v>137</v>
      </c>
      <c r="P296" s="9" t="s">
        <v>137</v>
      </c>
      <c r="Q296" s="9" t="s">
        <v>137</v>
      </c>
      <c r="R296" s="9" t="s">
        <v>137</v>
      </c>
      <c r="S296" s="9" t="s">
        <v>137</v>
      </c>
      <c r="T296" s="9" t="s">
        <v>137</v>
      </c>
      <c r="U296" s="9" t="s">
        <v>137</v>
      </c>
      <c r="V296" s="9" t="s">
        <v>137</v>
      </c>
      <c r="W296" s="9" t="s">
        <v>137</v>
      </c>
      <c r="X296" s="9" t="s">
        <v>137</v>
      </c>
      <c r="Y296" s="9" t="s">
        <v>137</v>
      </c>
      <c r="Z296" s="7">
        <v>3000</v>
      </c>
      <c r="AA296" s="25">
        <v>0</v>
      </c>
      <c r="AB296">
        <v>0</v>
      </c>
      <c r="AC296" s="6" t="s">
        <v>137</v>
      </c>
      <c r="AD296" s="6" t="s">
        <v>137</v>
      </c>
      <c r="AE296"/>
      <c r="AF296" s="6" t="s">
        <v>137</v>
      </c>
      <c r="AG296" s="6" t="s">
        <v>137</v>
      </c>
      <c r="AH296" s="9" t="s">
        <v>137</v>
      </c>
      <c r="AI296" s="9" t="s">
        <v>137</v>
      </c>
      <c r="AJ296" s="9" t="s">
        <v>137</v>
      </c>
      <c r="AK296" s="9" t="s">
        <v>137</v>
      </c>
      <c r="AL296" s="9" t="s">
        <v>137</v>
      </c>
      <c r="AM296" s="9" t="s">
        <v>137</v>
      </c>
      <c r="AN296" s="9" t="s">
        <v>137</v>
      </c>
      <c r="AO296" s="9" t="s">
        <v>137</v>
      </c>
      <c r="AP296" s="9" t="s">
        <v>137</v>
      </c>
      <c r="AQ296" s="9" t="s">
        <v>137</v>
      </c>
      <c r="AR296" s="9" t="s">
        <v>137</v>
      </c>
      <c r="AS296" s="9" t="s">
        <v>137</v>
      </c>
      <c r="AT296" s="9">
        <v>2830</v>
      </c>
      <c r="AU296">
        <v>0</v>
      </c>
    </row>
    <row r="297" spans="1:47">
      <c r="A297" s="2" t="str">
        <f t="shared" si="83"/>
        <v>Special Purpose Fund</v>
      </c>
      <c r="B297" s="2">
        <f t="shared" si="84"/>
        <v>45</v>
      </c>
      <c r="C297" s="2" t="str">
        <f t="shared" si="85"/>
        <v>Emergency Telephone System</v>
      </c>
      <c r="D297" s="2" t="str">
        <f t="shared" si="81"/>
        <v>Emergency Telephone System</v>
      </c>
      <c r="E297" s="2" t="s">
        <v>124</v>
      </c>
      <c r="H297" s="2" t="str">
        <f t="shared" si="86"/>
        <v>Emergency Telephone System Board</v>
      </c>
      <c r="I297" s="6">
        <v>0</v>
      </c>
      <c r="J297" s="6">
        <v>7500</v>
      </c>
      <c r="K297"/>
      <c r="L297" s="19">
        <v>32000</v>
      </c>
      <c r="M297" s="6">
        <v>35000</v>
      </c>
      <c r="N297" s="9">
        <v>35000</v>
      </c>
      <c r="O297" s="9">
        <v>35000</v>
      </c>
      <c r="P297" s="9">
        <v>40000</v>
      </c>
      <c r="Q297" s="9">
        <v>45000</v>
      </c>
      <c r="R297" s="9">
        <v>45000</v>
      </c>
      <c r="S297" s="9">
        <v>62000</v>
      </c>
      <c r="T297" s="9">
        <v>32036</v>
      </c>
      <c r="U297" s="9">
        <v>61300</v>
      </c>
      <c r="V297" s="9">
        <v>68300</v>
      </c>
      <c r="W297" s="9">
        <v>54800</v>
      </c>
      <c r="X297" s="9">
        <v>59500</v>
      </c>
      <c r="Y297" s="9">
        <v>11500</v>
      </c>
      <c r="Z297" s="7">
        <v>45500</v>
      </c>
      <c r="AA297" s="25">
        <v>0</v>
      </c>
      <c r="AB297">
        <v>0</v>
      </c>
      <c r="AC297" s="6">
        <v>0</v>
      </c>
      <c r="AD297" s="6">
        <v>6128</v>
      </c>
      <c r="AE297">
        <v>0</v>
      </c>
      <c r="AF297" s="6">
        <v>4850</v>
      </c>
      <c r="AG297" s="6">
        <v>2134</v>
      </c>
      <c r="AH297" s="9">
        <v>1962</v>
      </c>
      <c r="AI297" s="9">
        <v>4360</v>
      </c>
      <c r="AJ297" s="9">
        <v>3213</v>
      </c>
      <c r="AK297" s="9">
        <v>28093</v>
      </c>
      <c r="AL297" s="9">
        <v>31084</v>
      </c>
      <c r="AM297" s="9">
        <v>26590</v>
      </c>
      <c r="AN297" s="9">
        <v>34444</v>
      </c>
      <c r="AO297" s="9">
        <v>30422</v>
      </c>
      <c r="AP297" s="9">
        <v>56178</v>
      </c>
      <c r="AQ297" s="9">
        <v>37184</v>
      </c>
      <c r="AR297" s="9">
        <v>44043</v>
      </c>
      <c r="AS297" s="9">
        <v>35204</v>
      </c>
      <c r="AT297" s="9">
        <v>42393</v>
      </c>
      <c r="AU297">
        <v>0</v>
      </c>
    </row>
    <row r="298" spans="1:47">
      <c r="A298" s="2" t="str">
        <f t="shared" si="83"/>
        <v>Special Purpose Fund</v>
      </c>
      <c r="B298" s="2">
        <f t="shared" si="84"/>
        <v>45</v>
      </c>
      <c r="C298" s="2" t="str">
        <f t="shared" si="85"/>
        <v>Emergency Telephone System</v>
      </c>
      <c r="D298" s="2" t="str">
        <f t="shared" si="81"/>
        <v>Emergency Telephone System</v>
      </c>
      <c r="E298" s="2" t="s">
        <v>209</v>
      </c>
      <c r="H298" s="2" t="str">
        <f t="shared" si="86"/>
        <v>Emergency Telephone System Board</v>
      </c>
      <c r="I298" s="6">
        <v>0</v>
      </c>
      <c r="J298" s="6">
        <v>0</v>
      </c>
      <c r="K298"/>
      <c r="L298" s="19">
        <v>6000</v>
      </c>
      <c r="M298" s="6">
        <v>6000</v>
      </c>
      <c r="N298" s="9">
        <v>3600</v>
      </c>
      <c r="O298" s="9">
        <v>3600</v>
      </c>
      <c r="P298" s="9">
        <v>3600</v>
      </c>
      <c r="Q298" s="9">
        <v>3600</v>
      </c>
      <c r="R298" s="9">
        <v>3600</v>
      </c>
      <c r="S298" s="9">
        <v>3600</v>
      </c>
      <c r="T298" s="9">
        <v>3600</v>
      </c>
      <c r="U298" s="9">
        <v>3600</v>
      </c>
      <c r="V298" s="9">
        <v>3600</v>
      </c>
      <c r="W298" s="9">
        <v>3600</v>
      </c>
      <c r="X298" s="9">
        <v>3600</v>
      </c>
      <c r="Y298" s="9">
        <v>3600</v>
      </c>
      <c r="Z298" s="7">
        <v>3600</v>
      </c>
      <c r="AA298" s="25">
        <v>0</v>
      </c>
      <c r="AB298">
        <v>0</v>
      </c>
      <c r="AC298" s="6">
        <v>0</v>
      </c>
      <c r="AD298" s="6">
        <v>0</v>
      </c>
      <c r="AE298"/>
      <c r="AF298" s="6">
        <v>3600</v>
      </c>
      <c r="AG298" s="6">
        <v>3600</v>
      </c>
      <c r="AH298" s="9">
        <v>3600</v>
      </c>
      <c r="AI298" s="9">
        <v>3900</v>
      </c>
      <c r="AJ298" s="9">
        <v>3600</v>
      </c>
      <c r="AK298" s="9">
        <v>3000</v>
      </c>
      <c r="AL298" s="9">
        <v>5100</v>
      </c>
      <c r="AM298" s="9">
        <v>2400</v>
      </c>
      <c r="AN298" s="9">
        <v>3600</v>
      </c>
      <c r="AO298" s="9">
        <v>3600</v>
      </c>
      <c r="AP298" s="9">
        <v>3600</v>
      </c>
      <c r="AQ298" s="9">
        <v>3600</v>
      </c>
      <c r="AR298" s="9">
        <v>3600</v>
      </c>
      <c r="AS298" s="9">
        <v>3600</v>
      </c>
      <c r="AT298" s="9">
        <v>3600</v>
      </c>
      <c r="AU298">
        <v>0</v>
      </c>
    </row>
    <row r="299" spans="1:47">
      <c r="A299" s="2" t="str">
        <f t="shared" si="83"/>
        <v>Special Purpose Fund</v>
      </c>
      <c r="B299" s="2">
        <f t="shared" si="84"/>
        <v>45</v>
      </c>
      <c r="C299" s="2" t="str">
        <f t="shared" si="85"/>
        <v>Emergency Telephone System</v>
      </c>
      <c r="D299" s="2" t="str">
        <f t="shared" si="81"/>
        <v>Emergency Telephone System</v>
      </c>
      <c r="E299" s="2" t="s">
        <v>59</v>
      </c>
      <c r="H299" s="2" t="str">
        <f t="shared" si="86"/>
        <v>Emergency Telephone System Board</v>
      </c>
      <c r="I299" s="6">
        <v>0</v>
      </c>
      <c r="J299" s="6">
        <v>26500</v>
      </c>
      <c r="K299">
        <v>456300</v>
      </c>
      <c r="L299" s="19">
        <v>61000</v>
      </c>
      <c r="M299" s="6">
        <v>120000</v>
      </c>
      <c r="N299" s="9" t="s">
        <v>137</v>
      </c>
      <c r="O299" s="9" t="s">
        <v>137</v>
      </c>
      <c r="P299" s="9" t="s">
        <v>137</v>
      </c>
      <c r="Q299" s="9" t="s">
        <v>137</v>
      </c>
      <c r="R299" s="9" t="s">
        <v>137</v>
      </c>
      <c r="S299" s="9" t="s">
        <v>137</v>
      </c>
      <c r="T299" s="9" t="s">
        <v>137</v>
      </c>
      <c r="U299" s="9" t="s">
        <v>137</v>
      </c>
      <c r="V299" s="9" t="s">
        <v>137</v>
      </c>
      <c r="W299" s="9" t="s">
        <v>137</v>
      </c>
      <c r="X299" s="9" t="s">
        <v>137</v>
      </c>
      <c r="Y299" s="9" t="s">
        <v>137</v>
      </c>
      <c r="Z299" s="7" t="s">
        <v>137</v>
      </c>
      <c r="AA299">
        <v>826600</v>
      </c>
      <c r="AB299">
        <v>826600</v>
      </c>
      <c r="AC299" s="6">
        <v>0</v>
      </c>
      <c r="AD299" s="6">
        <v>0</v>
      </c>
      <c r="AE299"/>
      <c r="AF299" s="6">
        <v>125</v>
      </c>
      <c r="AG299" s="6">
        <v>0</v>
      </c>
      <c r="AH299" s="9" t="s">
        <v>137</v>
      </c>
      <c r="AI299" s="9" t="s">
        <v>137</v>
      </c>
      <c r="AJ299" s="9" t="s">
        <v>137</v>
      </c>
      <c r="AK299" s="9" t="s">
        <v>137</v>
      </c>
      <c r="AL299" s="9" t="s">
        <v>137</v>
      </c>
      <c r="AM299" s="9" t="s">
        <v>137</v>
      </c>
      <c r="AN299" s="9" t="s">
        <v>137</v>
      </c>
      <c r="AO299" s="9" t="s">
        <v>137</v>
      </c>
      <c r="AP299" s="9" t="s">
        <v>137</v>
      </c>
      <c r="AQ299" s="9" t="s">
        <v>137</v>
      </c>
      <c r="AR299" s="9" t="s">
        <v>137</v>
      </c>
      <c r="AS299" s="9" t="s">
        <v>137</v>
      </c>
      <c r="AT299" s="9" t="s">
        <v>137</v>
      </c>
      <c r="AU299">
        <v>713669.42</v>
      </c>
    </row>
    <row r="300" spans="1:47">
      <c r="A300" s="2" t="str">
        <f t="shared" si="83"/>
        <v>Special Purpose Fund</v>
      </c>
      <c r="B300" s="2">
        <f t="shared" si="84"/>
        <v>45</v>
      </c>
      <c r="C300" s="2" t="str">
        <f t="shared" si="85"/>
        <v>Emergency Telephone System</v>
      </c>
      <c r="D300" s="2" t="str">
        <f t="shared" si="81"/>
        <v>Emergency Telephone System</v>
      </c>
      <c r="E300" s="2" t="s">
        <v>302</v>
      </c>
      <c r="H300" s="2" t="str">
        <f t="shared" si="86"/>
        <v>Emergency Telephone System Board</v>
      </c>
      <c r="I300" s="6" t="s">
        <v>137</v>
      </c>
      <c r="J300" s="6" t="s">
        <v>137</v>
      </c>
      <c r="K300"/>
      <c r="L300" s="6" t="s">
        <v>137</v>
      </c>
      <c r="M300" s="2" t="s">
        <v>137</v>
      </c>
      <c r="N300" s="9" t="s">
        <v>137</v>
      </c>
      <c r="O300" s="9" t="s">
        <v>137</v>
      </c>
      <c r="P300" s="9" t="s">
        <v>137</v>
      </c>
      <c r="Q300" s="9">
        <v>0</v>
      </c>
      <c r="R300" s="9">
        <v>0</v>
      </c>
      <c r="S300" s="9" t="s">
        <v>137</v>
      </c>
      <c r="T300" s="9" t="s">
        <v>137</v>
      </c>
      <c r="U300" s="9" t="s">
        <v>137</v>
      </c>
      <c r="V300" s="9" t="s">
        <v>137</v>
      </c>
      <c r="W300" s="9" t="s">
        <v>137</v>
      </c>
      <c r="X300" s="9" t="s">
        <v>137</v>
      </c>
      <c r="Y300" s="9" t="s">
        <v>137</v>
      </c>
      <c r="Z300" s="7" t="s">
        <v>137</v>
      </c>
      <c r="AA300" s="25">
        <v>0</v>
      </c>
      <c r="AB300">
        <v>0</v>
      </c>
      <c r="AC300" s="6" t="s">
        <v>137</v>
      </c>
      <c r="AD300" s="6" t="s">
        <v>137</v>
      </c>
      <c r="AE300"/>
      <c r="AF300" s="6" t="s">
        <v>137</v>
      </c>
      <c r="AG300" s="6" t="s">
        <v>137</v>
      </c>
      <c r="AH300" s="9" t="s">
        <v>137</v>
      </c>
      <c r="AI300" s="9" t="s">
        <v>137</v>
      </c>
      <c r="AJ300" s="9" t="s">
        <v>137</v>
      </c>
      <c r="AK300" s="9">
        <v>57975</v>
      </c>
      <c r="AL300" s="9">
        <v>4350</v>
      </c>
      <c r="AM300" s="9" t="s">
        <v>137</v>
      </c>
      <c r="AN300" s="9" t="s">
        <v>137</v>
      </c>
      <c r="AO300" s="9" t="s">
        <v>137</v>
      </c>
      <c r="AP300" s="9" t="s">
        <v>137</v>
      </c>
      <c r="AQ300" s="9" t="s">
        <v>137</v>
      </c>
      <c r="AR300" s="9" t="s">
        <v>137</v>
      </c>
      <c r="AS300" s="9" t="s">
        <v>137</v>
      </c>
      <c r="AT300" s="9" t="s">
        <v>137</v>
      </c>
      <c r="AU300">
        <v>0</v>
      </c>
    </row>
    <row r="301" spans="1:47">
      <c r="A301" s="2" t="str">
        <f t="shared" si="83"/>
        <v>Special Purpose Fund</v>
      </c>
      <c r="B301" s="2">
        <f t="shared" si="84"/>
        <v>45</v>
      </c>
      <c r="C301" s="2" t="str">
        <f t="shared" si="85"/>
        <v>Emergency Telephone System</v>
      </c>
      <c r="D301" s="2" t="str">
        <f t="shared" si="81"/>
        <v>Emergency Telephone System</v>
      </c>
      <c r="E301" s="2" t="s">
        <v>57</v>
      </c>
      <c r="H301" s="2" t="str">
        <f t="shared" si="86"/>
        <v>Emergency Telephone System Board</v>
      </c>
      <c r="I301" s="6" t="s">
        <v>137</v>
      </c>
      <c r="J301" s="6" t="s">
        <v>137</v>
      </c>
      <c r="K301"/>
      <c r="L301" s="6" t="s">
        <v>137</v>
      </c>
      <c r="M301" s="2" t="s">
        <v>137</v>
      </c>
      <c r="N301" s="9" t="s">
        <v>137</v>
      </c>
      <c r="O301" s="9" t="s">
        <v>137</v>
      </c>
      <c r="P301" s="9" t="s">
        <v>137</v>
      </c>
      <c r="Q301" s="9">
        <v>0</v>
      </c>
      <c r="R301" s="9">
        <v>0</v>
      </c>
      <c r="S301" s="9" t="s">
        <v>137</v>
      </c>
      <c r="T301" s="9" t="s">
        <v>137</v>
      </c>
      <c r="U301" s="9" t="s">
        <v>137</v>
      </c>
      <c r="V301" s="9" t="s">
        <v>137</v>
      </c>
      <c r="W301" s="9" t="s">
        <v>137</v>
      </c>
      <c r="X301" s="9" t="s">
        <v>137</v>
      </c>
      <c r="Y301" s="9" t="s">
        <v>137</v>
      </c>
      <c r="Z301" s="7" t="s">
        <v>137</v>
      </c>
      <c r="AA301" s="25">
        <v>0</v>
      </c>
      <c r="AB301">
        <v>0</v>
      </c>
      <c r="AC301" s="6" t="s">
        <v>137</v>
      </c>
      <c r="AD301" s="6" t="s">
        <v>137</v>
      </c>
      <c r="AE301"/>
      <c r="AF301" s="6" t="s">
        <v>137</v>
      </c>
      <c r="AG301" s="6" t="s">
        <v>137</v>
      </c>
      <c r="AH301" s="9" t="s">
        <v>137</v>
      </c>
      <c r="AI301" s="9" t="s">
        <v>137</v>
      </c>
      <c r="AJ301" s="9" t="s">
        <v>137</v>
      </c>
      <c r="AK301" s="9">
        <v>2004</v>
      </c>
      <c r="AL301" s="9">
        <v>6195</v>
      </c>
      <c r="AM301" s="9" t="s">
        <v>137</v>
      </c>
      <c r="AN301" s="9" t="s">
        <v>137</v>
      </c>
      <c r="AO301" s="9" t="s">
        <v>137</v>
      </c>
      <c r="AP301" s="9" t="s">
        <v>137</v>
      </c>
      <c r="AQ301" s="9" t="s">
        <v>137</v>
      </c>
      <c r="AR301" s="9" t="s">
        <v>137</v>
      </c>
      <c r="AS301" s="9" t="s">
        <v>137</v>
      </c>
      <c r="AT301" s="9" t="s">
        <v>137</v>
      </c>
      <c r="AU301">
        <v>0</v>
      </c>
    </row>
    <row r="302" spans="1:47">
      <c r="A302" s="2" t="str">
        <f t="shared" si="83"/>
        <v>Special Purpose Fund</v>
      </c>
      <c r="B302" s="2">
        <f t="shared" si="84"/>
        <v>45</v>
      </c>
      <c r="C302" s="2" t="str">
        <f t="shared" si="85"/>
        <v>Emergency Telephone System</v>
      </c>
      <c r="D302" s="2" t="str">
        <f t="shared" si="81"/>
        <v>Emergency Telephone System</v>
      </c>
      <c r="E302" s="2" t="s">
        <v>210</v>
      </c>
      <c r="H302" s="2" t="str">
        <f t="shared" si="86"/>
        <v>Emergency Telephone System Board</v>
      </c>
      <c r="I302" s="6" t="s">
        <v>137</v>
      </c>
      <c r="J302" s="6" t="s">
        <v>137</v>
      </c>
      <c r="K302"/>
      <c r="L302" s="6" t="s">
        <v>137</v>
      </c>
      <c r="M302" s="2" t="s">
        <v>137</v>
      </c>
      <c r="N302" s="9" t="s">
        <v>137</v>
      </c>
      <c r="O302" s="9" t="s">
        <v>137</v>
      </c>
      <c r="P302" s="9" t="s">
        <v>137</v>
      </c>
      <c r="Q302" s="9">
        <v>0</v>
      </c>
      <c r="R302" s="9">
        <v>0</v>
      </c>
      <c r="S302" s="9">
        <v>0</v>
      </c>
      <c r="T302" s="9">
        <v>7000</v>
      </c>
      <c r="U302" s="9">
        <v>7000</v>
      </c>
      <c r="V302" s="9">
        <v>7000</v>
      </c>
      <c r="W302" s="9">
        <v>4000</v>
      </c>
      <c r="X302" s="9">
        <v>4000</v>
      </c>
      <c r="Y302" s="9">
        <v>3000</v>
      </c>
      <c r="Z302" s="7">
        <v>2800</v>
      </c>
      <c r="AA302" s="25">
        <v>0</v>
      </c>
      <c r="AB302">
        <v>0</v>
      </c>
      <c r="AC302" s="6" t="s">
        <v>137</v>
      </c>
      <c r="AD302" s="6" t="s">
        <v>137</v>
      </c>
      <c r="AE302"/>
      <c r="AF302" s="6" t="s">
        <v>137</v>
      </c>
      <c r="AG302" s="6" t="s">
        <v>137</v>
      </c>
      <c r="AH302" s="9" t="s">
        <v>137</v>
      </c>
      <c r="AI302" s="9" t="s">
        <v>137</v>
      </c>
      <c r="AJ302" s="9" t="s">
        <v>137</v>
      </c>
      <c r="AK302" s="9">
        <v>772</v>
      </c>
      <c r="AL302" s="9">
        <v>2208</v>
      </c>
      <c r="AM302" s="9">
        <v>8736</v>
      </c>
      <c r="AN302" s="9">
        <v>844</v>
      </c>
      <c r="AO302" s="9">
        <v>820</v>
      </c>
      <c r="AP302" s="9">
        <v>2645</v>
      </c>
      <c r="AQ302" s="9">
        <v>5430</v>
      </c>
      <c r="AR302" s="9">
        <v>2761</v>
      </c>
      <c r="AS302" s="9">
        <v>2745</v>
      </c>
      <c r="AT302" s="9">
        <v>0</v>
      </c>
      <c r="AU302">
        <v>0</v>
      </c>
    </row>
    <row r="303" spans="1:47">
      <c r="A303" s="2" t="str">
        <f t="shared" si="83"/>
        <v>Special Purpose Fund</v>
      </c>
      <c r="B303" s="2">
        <f t="shared" si="84"/>
        <v>45</v>
      </c>
      <c r="C303" s="2" t="str">
        <f t="shared" si="85"/>
        <v>Emergency Telephone System</v>
      </c>
      <c r="D303" s="2" t="str">
        <f t="shared" si="81"/>
        <v>Emergency Telephone System</v>
      </c>
      <c r="E303" s="2" t="s">
        <v>165</v>
      </c>
      <c r="H303" s="2" t="str">
        <f t="shared" si="86"/>
        <v>Emergency Telephone System Board</v>
      </c>
      <c r="I303" s="10" t="s">
        <v>137</v>
      </c>
      <c r="J303" s="10" t="s">
        <v>137</v>
      </c>
      <c r="K303"/>
      <c r="L303" s="10" t="s">
        <v>137</v>
      </c>
      <c r="M303" s="2" t="s">
        <v>137</v>
      </c>
      <c r="N303" s="10">
        <v>105000</v>
      </c>
      <c r="O303" s="10">
        <v>120000</v>
      </c>
      <c r="P303" s="10">
        <v>200000</v>
      </c>
      <c r="Q303" s="10">
        <v>915000</v>
      </c>
      <c r="R303" s="10">
        <v>915000</v>
      </c>
      <c r="S303" s="10">
        <v>50000</v>
      </c>
      <c r="T303" s="10">
        <v>8000</v>
      </c>
      <c r="U303" s="10">
        <v>8000</v>
      </c>
      <c r="V303" s="10">
        <v>8000</v>
      </c>
      <c r="W303" s="10">
        <v>18650</v>
      </c>
      <c r="X303" s="10">
        <v>8000</v>
      </c>
      <c r="Y303" s="10">
        <v>8000</v>
      </c>
      <c r="Z303" s="7">
        <v>8000</v>
      </c>
      <c r="AA303" s="25">
        <v>0</v>
      </c>
      <c r="AB303">
        <v>0</v>
      </c>
      <c r="AC303" s="6" t="s">
        <v>137</v>
      </c>
      <c r="AD303" s="6" t="s">
        <v>137</v>
      </c>
      <c r="AE303"/>
      <c r="AF303" s="6" t="s">
        <v>137</v>
      </c>
      <c r="AG303" s="6" t="s">
        <v>137</v>
      </c>
      <c r="AH303" s="10">
        <v>0</v>
      </c>
      <c r="AI303" s="10">
        <v>0</v>
      </c>
      <c r="AJ303" s="10">
        <v>0</v>
      </c>
      <c r="AK303" s="10">
        <v>0</v>
      </c>
      <c r="AL303" s="10">
        <v>0</v>
      </c>
      <c r="AM303" s="10">
        <v>500</v>
      </c>
      <c r="AN303" s="10">
        <v>3910</v>
      </c>
      <c r="AO303" s="10">
        <v>0</v>
      </c>
      <c r="AP303" s="10">
        <v>600</v>
      </c>
      <c r="AQ303" s="10">
        <v>2925</v>
      </c>
      <c r="AR303" s="10">
        <v>-54</v>
      </c>
      <c r="AS303" s="10">
        <v>0</v>
      </c>
      <c r="AT303" s="10">
        <v>1146</v>
      </c>
      <c r="AU303">
        <v>0</v>
      </c>
    </row>
    <row r="304" spans="1:47">
      <c r="A304" s="2" t="s">
        <v>416</v>
      </c>
      <c r="B304" s="2">
        <f>B282+1</f>
        <v>46</v>
      </c>
      <c r="C304" s="2" t="s">
        <v>211</v>
      </c>
      <c r="D304" s="2" t="str">
        <f t="shared" si="81"/>
        <v>County Motor Fuel Tax Fund</v>
      </c>
      <c r="E304" s="2" t="s">
        <v>212</v>
      </c>
      <c r="G304" s="3"/>
      <c r="H304" s="2" t="s">
        <v>420</v>
      </c>
      <c r="I304" s="4">
        <v>56500</v>
      </c>
      <c r="J304" s="4">
        <v>56500</v>
      </c>
      <c r="K304"/>
      <c r="L304" s="17">
        <v>58000</v>
      </c>
      <c r="M304" s="4">
        <v>58000</v>
      </c>
      <c r="N304" s="4">
        <v>58000</v>
      </c>
      <c r="O304" s="9">
        <v>61800</v>
      </c>
      <c r="P304" s="9">
        <v>100000</v>
      </c>
      <c r="Q304" s="9">
        <v>70000</v>
      </c>
      <c r="R304" s="9">
        <v>70000</v>
      </c>
      <c r="S304" s="9">
        <v>90000</v>
      </c>
      <c r="T304" s="9">
        <v>90000</v>
      </c>
      <c r="U304" s="9">
        <v>90000</v>
      </c>
      <c r="V304" s="9">
        <v>93000</v>
      </c>
      <c r="W304" s="9">
        <v>94800</v>
      </c>
      <c r="X304" s="9">
        <v>96700</v>
      </c>
      <c r="Y304" s="9">
        <v>98600</v>
      </c>
      <c r="Z304" s="7">
        <v>100600</v>
      </c>
      <c r="AA304">
        <v>0</v>
      </c>
      <c r="AB304">
        <v>0</v>
      </c>
      <c r="AC304" s="4">
        <v>52723</v>
      </c>
      <c r="AD304" s="4">
        <v>46750</v>
      </c>
      <c r="AE304"/>
      <c r="AF304" s="4">
        <v>29128</v>
      </c>
      <c r="AG304" s="4">
        <v>50417</v>
      </c>
      <c r="AH304" s="4">
        <v>58300</v>
      </c>
      <c r="AI304" s="9">
        <v>61800</v>
      </c>
      <c r="AJ304" s="9">
        <v>63033</v>
      </c>
      <c r="AK304" s="9">
        <v>67465</v>
      </c>
      <c r="AL304" s="9">
        <v>69321</v>
      </c>
      <c r="AM304" s="9">
        <v>86355</v>
      </c>
      <c r="AN304" s="9">
        <v>88066</v>
      </c>
      <c r="AO304" s="9">
        <v>89586</v>
      </c>
      <c r="AP304" s="9">
        <v>91580</v>
      </c>
      <c r="AQ304" s="9">
        <v>94177</v>
      </c>
      <c r="AR304" s="9">
        <v>96362</v>
      </c>
      <c r="AS304" s="9">
        <v>98072</v>
      </c>
      <c r="AT304" s="9">
        <v>98610</v>
      </c>
      <c r="AU304">
        <v>0</v>
      </c>
    </row>
    <row r="305" spans="1:47">
      <c r="A305" s="2" t="str">
        <f t="shared" ref="A305:C308" si="87">A304</f>
        <v>Highway Fund</v>
      </c>
      <c r="B305" s="2">
        <f t="shared" si="87"/>
        <v>46</v>
      </c>
      <c r="C305" s="2" t="str">
        <f t="shared" si="87"/>
        <v>County Motor Fuel Tax Fund</v>
      </c>
      <c r="D305" s="2" t="str">
        <f t="shared" si="81"/>
        <v>County Motor Fuel Tax Fund</v>
      </c>
      <c r="E305" s="2" t="s">
        <v>205</v>
      </c>
      <c r="H305" s="2" t="str">
        <f>H304</f>
        <v>County Highway Engineer</v>
      </c>
      <c r="I305" s="4">
        <v>320000</v>
      </c>
      <c r="J305" s="4">
        <v>420000</v>
      </c>
      <c r="K305"/>
      <c r="L305" s="17">
        <v>400000</v>
      </c>
      <c r="M305" s="4">
        <v>400000</v>
      </c>
      <c r="N305" s="4">
        <v>420000</v>
      </c>
      <c r="O305" s="9">
        <v>520000</v>
      </c>
      <c r="P305" s="9">
        <v>1000000</v>
      </c>
      <c r="Q305" s="9">
        <v>900000</v>
      </c>
      <c r="R305" s="9">
        <v>1000000</v>
      </c>
      <c r="S305" s="9">
        <v>1000000</v>
      </c>
      <c r="T305" s="9">
        <v>1000000</v>
      </c>
      <c r="U305" s="9">
        <v>1500000</v>
      </c>
      <c r="V305" s="9">
        <v>2007000</v>
      </c>
      <c r="W305" s="9">
        <v>1590000</v>
      </c>
      <c r="X305" s="9">
        <v>1606300</v>
      </c>
      <c r="Y305" s="9">
        <v>1606300</v>
      </c>
      <c r="Z305" s="7">
        <v>1604300</v>
      </c>
      <c r="AA305">
        <v>2600000</v>
      </c>
      <c r="AB305">
        <v>1684250</v>
      </c>
      <c r="AC305" s="4">
        <v>320000</v>
      </c>
      <c r="AD305" s="4">
        <v>136179</v>
      </c>
      <c r="AE305"/>
      <c r="AF305" s="4">
        <v>419457</v>
      </c>
      <c r="AG305" s="4">
        <v>420000</v>
      </c>
      <c r="AH305" s="4">
        <v>450000</v>
      </c>
      <c r="AI305" s="9">
        <v>590451</v>
      </c>
      <c r="AJ305" s="9">
        <v>572000</v>
      </c>
      <c r="AK305" s="9">
        <v>0</v>
      </c>
      <c r="AL305" s="9">
        <v>0</v>
      </c>
      <c r="AM305" s="9">
        <v>500000</v>
      </c>
      <c r="AN305" s="9">
        <v>700000</v>
      </c>
      <c r="AO305" s="9">
        <v>837215</v>
      </c>
      <c r="AP305" s="9">
        <v>1145247</v>
      </c>
      <c r="AQ305" s="9">
        <v>740862</v>
      </c>
      <c r="AR305" s="9">
        <v>0</v>
      </c>
      <c r="AS305" s="9">
        <v>70795</v>
      </c>
      <c r="AT305" s="9">
        <v>423052</v>
      </c>
      <c r="AU305">
        <v>1585752.35</v>
      </c>
    </row>
    <row r="306" spans="1:47">
      <c r="A306" s="2" t="str">
        <f t="shared" si="87"/>
        <v>Highway Fund</v>
      </c>
      <c r="B306" s="2">
        <f t="shared" si="87"/>
        <v>46</v>
      </c>
      <c r="C306" s="2" t="str">
        <f t="shared" si="87"/>
        <v>County Motor Fuel Tax Fund</v>
      </c>
      <c r="D306" s="2" t="str">
        <f t="shared" si="81"/>
        <v>County Motor Fuel Tax Fund</v>
      </c>
      <c r="E306" s="2" t="s">
        <v>213</v>
      </c>
      <c r="H306" s="2" t="str">
        <f>H305</f>
        <v>County Highway Engineer</v>
      </c>
      <c r="I306" s="6">
        <v>380000</v>
      </c>
      <c r="J306" s="6">
        <v>380000</v>
      </c>
      <c r="K306"/>
      <c r="L306" s="19">
        <v>440000</v>
      </c>
      <c r="M306" s="6">
        <v>440000</v>
      </c>
      <c r="N306" s="4">
        <v>624000</v>
      </c>
      <c r="O306" s="7">
        <v>680000</v>
      </c>
      <c r="P306" s="7">
        <v>900000</v>
      </c>
      <c r="Q306" s="7">
        <v>800000</v>
      </c>
      <c r="R306" s="7">
        <v>900000</v>
      </c>
      <c r="S306" s="7">
        <v>900000</v>
      </c>
      <c r="T306" s="7">
        <v>900000</v>
      </c>
      <c r="U306" s="7">
        <v>900000</v>
      </c>
      <c r="V306" s="7">
        <v>900000</v>
      </c>
      <c r="W306" s="7">
        <v>1317000</v>
      </c>
      <c r="X306" s="7">
        <v>1317000</v>
      </c>
      <c r="Y306" s="7">
        <v>900000</v>
      </c>
      <c r="Z306" s="7">
        <v>900000</v>
      </c>
      <c r="AA306">
        <v>0</v>
      </c>
      <c r="AB306">
        <v>0</v>
      </c>
      <c r="AC306" s="6">
        <v>366495</v>
      </c>
      <c r="AD306" s="6">
        <v>608748</v>
      </c>
      <c r="AE306"/>
      <c r="AF306" s="6">
        <v>359111</v>
      </c>
      <c r="AG306" s="6">
        <v>457335</v>
      </c>
      <c r="AH306" s="4">
        <v>499227</v>
      </c>
      <c r="AI306" s="7">
        <v>788774</v>
      </c>
      <c r="AJ306" s="7">
        <v>199868</v>
      </c>
      <c r="AK306" s="7">
        <v>590374</v>
      </c>
      <c r="AL306" s="7">
        <v>848523</v>
      </c>
      <c r="AM306" s="7">
        <v>502560</v>
      </c>
      <c r="AN306" s="7">
        <v>566388</v>
      </c>
      <c r="AO306" s="7">
        <v>501777</v>
      </c>
      <c r="AP306" s="7">
        <v>394538</v>
      </c>
      <c r="AQ306" s="7">
        <v>698962</v>
      </c>
      <c r="AR306" s="7">
        <v>573726</v>
      </c>
      <c r="AS306" s="7">
        <v>775043</v>
      </c>
      <c r="AT306" s="7">
        <v>665265</v>
      </c>
      <c r="AU306">
        <v>0</v>
      </c>
    </row>
    <row r="307" spans="1:47">
      <c r="A307" s="2" t="str">
        <f t="shared" si="87"/>
        <v>Highway Fund</v>
      </c>
      <c r="B307" s="2">
        <f t="shared" si="87"/>
        <v>46</v>
      </c>
      <c r="C307" s="2" t="str">
        <f t="shared" si="87"/>
        <v>County Motor Fuel Tax Fund</v>
      </c>
      <c r="D307" s="2" t="str">
        <f t="shared" si="81"/>
        <v>County Motor Fuel Tax Fund</v>
      </c>
      <c r="E307" s="2" t="s">
        <v>143</v>
      </c>
      <c r="H307" s="2" t="str">
        <f>H306</f>
        <v>County Highway Engineer</v>
      </c>
      <c r="I307" s="4">
        <v>50000</v>
      </c>
      <c r="J307" s="4">
        <v>50000</v>
      </c>
      <c r="K307"/>
      <c r="L307" s="17">
        <v>100000</v>
      </c>
      <c r="M307" s="4">
        <v>100000</v>
      </c>
      <c r="N307" s="4">
        <v>100000</v>
      </c>
      <c r="O307" s="7">
        <v>1000000</v>
      </c>
      <c r="P307" s="7">
        <v>465500</v>
      </c>
      <c r="Q307" s="7">
        <v>200000</v>
      </c>
      <c r="R307" s="7">
        <v>200000</v>
      </c>
      <c r="S307" s="7">
        <v>200000</v>
      </c>
      <c r="T307" s="7">
        <v>410000</v>
      </c>
      <c r="U307" s="7">
        <v>410000</v>
      </c>
      <c r="V307" s="7" t="s">
        <v>137</v>
      </c>
      <c r="W307" s="7" t="s">
        <v>137</v>
      </c>
      <c r="X307" s="7" t="s">
        <v>137</v>
      </c>
      <c r="Y307" s="7" t="s">
        <v>137</v>
      </c>
      <c r="Z307" s="7" t="s">
        <v>137</v>
      </c>
      <c r="AA307">
        <v>0</v>
      </c>
      <c r="AB307">
        <v>0</v>
      </c>
      <c r="AC307" s="4">
        <v>0</v>
      </c>
      <c r="AD307" s="4">
        <v>0</v>
      </c>
      <c r="AE307"/>
      <c r="AF307" s="4">
        <v>0</v>
      </c>
      <c r="AG307" s="4">
        <v>0</v>
      </c>
      <c r="AH307" s="4">
        <v>0</v>
      </c>
      <c r="AI307" s="7">
        <v>0</v>
      </c>
      <c r="AJ307" s="7">
        <v>1193360</v>
      </c>
      <c r="AK307" s="7">
        <v>0</v>
      </c>
      <c r="AL307" s="7">
        <v>0</v>
      </c>
      <c r="AM307" s="7">
        <v>0</v>
      </c>
      <c r="AN307" s="7">
        <v>0</v>
      </c>
      <c r="AO307" s="7">
        <v>0</v>
      </c>
      <c r="AP307" s="7" t="s">
        <v>137</v>
      </c>
      <c r="AQ307" s="7" t="s">
        <v>137</v>
      </c>
      <c r="AR307" s="7" t="s">
        <v>137</v>
      </c>
      <c r="AS307" s="7" t="s">
        <v>137</v>
      </c>
      <c r="AT307" s="7" t="s">
        <v>137</v>
      </c>
      <c r="AU307">
        <v>0</v>
      </c>
    </row>
    <row r="308" spans="1:47">
      <c r="A308" s="2" t="str">
        <f t="shared" si="87"/>
        <v>Highway Fund</v>
      </c>
      <c r="B308" s="2">
        <f t="shared" si="87"/>
        <v>46</v>
      </c>
      <c r="C308" s="2" t="str">
        <f t="shared" si="87"/>
        <v>County Motor Fuel Tax Fund</v>
      </c>
      <c r="D308" s="2" t="str">
        <f t="shared" si="81"/>
        <v>County Motor Fuel Tax Fund</v>
      </c>
      <c r="E308" s="2" t="s">
        <v>59</v>
      </c>
      <c r="H308" s="2" t="str">
        <f>H307</f>
        <v>County Highway Engineer</v>
      </c>
      <c r="I308" s="5" t="s">
        <v>137</v>
      </c>
      <c r="J308" s="5" t="s">
        <v>137</v>
      </c>
      <c r="K308"/>
      <c r="L308" s="5" t="s">
        <v>137</v>
      </c>
      <c r="M308" s="5" t="s">
        <v>137</v>
      </c>
      <c r="N308" s="5" t="s">
        <v>137</v>
      </c>
      <c r="O308" s="10" t="s">
        <v>137</v>
      </c>
      <c r="P308" s="10" t="s">
        <v>137</v>
      </c>
      <c r="Q308" s="10" t="s">
        <v>137</v>
      </c>
      <c r="R308" s="10" t="s">
        <v>137</v>
      </c>
      <c r="S308" s="10" t="s">
        <v>137</v>
      </c>
      <c r="T308" s="10" t="s">
        <v>137</v>
      </c>
      <c r="U308" s="10" t="s">
        <v>137</v>
      </c>
      <c r="V308" s="10" t="s">
        <v>137</v>
      </c>
      <c r="W308" s="10" t="s">
        <v>137</v>
      </c>
      <c r="X308" s="10" t="s">
        <v>137</v>
      </c>
      <c r="Y308" s="10">
        <v>415100</v>
      </c>
      <c r="Z308" s="7">
        <v>395100</v>
      </c>
      <c r="AA308">
        <v>0</v>
      </c>
      <c r="AB308">
        <v>0</v>
      </c>
      <c r="AC308" s="5" t="s">
        <v>137</v>
      </c>
      <c r="AD308" s="5" t="s">
        <v>137</v>
      </c>
      <c r="AE308"/>
      <c r="AF308" s="5" t="s">
        <v>137</v>
      </c>
      <c r="AG308" s="5" t="s">
        <v>137</v>
      </c>
      <c r="AH308" s="5" t="s">
        <v>137</v>
      </c>
      <c r="AI308" s="10" t="s">
        <v>137</v>
      </c>
      <c r="AJ308" s="10" t="s">
        <v>137</v>
      </c>
      <c r="AK308" s="10" t="s">
        <v>137</v>
      </c>
      <c r="AL308" s="10" t="s">
        <v>137</v>
      </c>
      <c r="AM308" s="10" t="s">
        <v>137</v>
      </c>
      <c r="AN308" s="10" t="s">
        <v>137</v>
      </c>
      <c r="AO308" s="10" t="s">
        <v>137</v>
      </c>
      <c r="AP308" s="10" t="s">
        <v>137</v>
      </c>
      <c r="AQ308" s="10" t="s">
        <v>137</v>
      </c>
      <c r="AR308" s="10" t="s">
        <v>137</v>
      </c>
      <c r="AS308" s="10">
        <v>0</v>
      </c>
      <c r="AT308" s="10">
        <v>0</v>
      </c>
      <c r="AU308">
        <v>0</v>
      </c>
    </row>
    <row r="309" spans="1:47">
      <c r="A309" s="2" t="s">
        <v>417</v>
      </c>
      <c r="B309" s="2">
        <f>B304+1</f>
        <v>47</v>
      </c>
      <c r="C309" s="2" t="s">
        <v>271</v>
      </c>
      <c r="D309" s="2" t="str">
        <f t="shared" si="81"/>
        <v>County Health Department WIC Fund</v>
      </c>
      <c r="E309" s="2" t="s">
        <v>272</v>
      </c>
      <c r="H309" s="2" t="s">
        <v>426</v>
      </c>
      <c r="I309" s="4">
        <v>0</v>
      </c>
      <c r="J309" s="4">
        <v>0</v>
      </c>
      <c r="K309" s="4">
        <v>0</v>
      </c>
      <c r="L309" s="17">
        <v>0</v>
      </c>
      <c r="M309" s="4">
        <v>0</v>
      </c>
      <c r="N309" s="9">
        <v>110000</v>
      </c>
      <c r="O309" s="9">
        <v>110000</v>
      </c>
      <c r="P309" s="9">
        <v>110000</v>
      </c>
      <c r="Q309" s="9">
        <v>118000</v>
      </c>
      <c r="R309" s="9">
        <v>120000</v>
      </c>
      <c r="S309" s="9">
        <v>120000</v>
      </c>
      <c r="T309" s="9">
        <v>116000</v>
      </c>
      <c r="U309" s="9">
        <v>118000</v>
      </c>
      <c r="V309" s="9">
        <v>120000</v>
      </c>
      <c r="W309" s="9">
        <v>180000</v>
      </c>
      <c r="X309" s="9">
        <v>160000</v>
      </c>
      <c r="Y309" s="9">
        <v>155000</v>
      </c>
      <c r="Z309" s="12" t="s">
        <v>137</v>
      </c>
      <c r="AA309">
        <v>0</v>
      </c>
      <c r="AB309">
        <v>0</v>
      </c>
      <c r="AC309" s="4">
        <v>148309</v>
      </c>
      <c r="AD309" s="4">
        <v>153899</v>
      </c>
      <c r="AE309"/>
      <c r="AF309" s="4">
        <v>135893</v>
      </c>
      <c r="AG309" s="4">
        <v>136273</v>
      </c>
      <c r="AH309" s="12">
        <v>116556</v>
      </c>
      <c r="AI309" s="12">
        <v>101406</v>
      </c>
      <c r="AJ309" s="12">
        <v>109164</v>
      </c>
      <c r="AK309" s="12">
        <v>117735</v>
      </c>
      <c r="AL309" s="12">
        <v>86549</v>
      </c>
      <c r="AM309" s="12">
        <v>143447</v>
      </c>
      <c r="AN309" s="12">
        <v>75520</v>
      </c>
      <c r="AO309" s="12">
        <v>113512</v>
      </c>
      <c r="AP309" s="12">
        <v>138876</v>
      </c>
      <c r="AQ309" s="12">
        <v>115146</v>
      </c>
      <c r="AR309" s="12">
        <v>49217</v>
      </c>
      <c r="AS309" s="12">
        <v>124468</v>
      </c>
      <c r="AT309" s="12" t="s">
        <v>137</v>
      </c>
      <c r="AU309">
        <v>0</v>
      </c>
    </row>
    <row r="310" spans="1:47">
      <c r="A310" s="2" t="str">
        <f t="shared" ref="A310:C317" si="88">A309</f>
        <v>Health Fund</v>
      </c>
      <c r="B310" s="2">
        <f t="shared" si="88"/>
        <v>47</v>
      </c>
      <c r="C310" s="2" t="str">
        <f t="shared" si="88"/>
        <v>County Health Department WIC Fund</v>
      </c>
      <c r="D310" s="2" t="str">
        <f t="shared" si="81"/>
        <v>County Health Department WIC Fund</v>
      </c>
      <c r="E310" s="2" t="s">
        <v>205</v>
      </c>
      <c r="G310" s="3"/>
      <c r="H310" s="2" t="str">
        <f>H309</f>
        <v>Public Health Adminstrator</v>
      </c>
      <c r="I310" s="4">
        <v>0</v>
      </c>
      <c r="J310" s="4">
        <v>0</v>
      </c>
      <c r="K310" s="4">
        <v>0</v>
      </c>
      <c r="L310" s="17">
        <v>0</v>
      </c>
      <c r="M310" s="4">
        <v>0</v>
      </c>
      <c r="N310" s="4">
        <v>13000</v>
      </c>
      <c r="O310" s="9">
        <v>13000</v>
      </c>
      <c r="P310" s="9">
        <v>15000</v>
      </c>
      <c r="Q310" s="9">
        <v>11400</v>
      </c>
      <c r="R310" s="9">
        <v>11100</v>
      </c>
      <c r="S310" s="9">
        <v>11100</v>
      </c>
      <c r="T310" s="9">
        <v>11500</v>
      </c>
      <c r="U310" s="9">
        <v>15800</v>
      </c>
      <c r="V310" s="9">
        <v>14300</v>
      </c>
      <c r="W310" s="9">
        <v>20000</v>
      </c>
      <c r="X310" s="9">
        <v>13800</v>
      </c>
      <c r="Y310" s="9">
        <v>14300</v>
      </c>
      <c r="Z310" s="12" t="s">
        <v>137</v>
      </c>
      <c r="AA310">
        <v>0</v>
      </c>
      <c r="AB310">
        <v>0</v>
      </c>
      <c r="AC310" s="4">
        <v>0</v>
      </c>
      <c r="AD310" s="4">
        <v>0</v>
      </c>
      <c r="AE310"/>
      <c r="AF310" s="4">
        <v>0</v>
      </c>
      <c r="AG310" s="4">
        <v>20548</v>
      </c>
      <c r="AH310" s="4">
        <v>16847</v>
      </c>
      <c r="AI310" s="9">
        <v>18475</v>
      </c>
      <c r="AJ310" s="9">
        <v>14819</v>
      </c>
      <c r="AK310" s="9">
        <v>14445</v>
      </c>
      <c r="AL310" s="9">
        <v>16411</v>
      </c>
      <c r="AM310" s="9">
        <v>15572</v>
      </c>
      <c r="AN310" s="9">
        <v>21843</v>
      </c>
      <c r="AO310" s="9">
        <v>16652</v>
      </c>
      <c r="AP310" s="9">
        <v>16754</v>
      </c>
      <c r="AQ310" s="9">
        <v>13789</v>
      </c>
      <c r="AR310" s="9">
        <v>14422</v>
      </c>
      <c r="AS310" s="9">
        <v>13321</v>
      </c>
      <c r="AT310" s="12" t="s">
        <v>137</v>
      </c>
      <c r="AU310">
        <v>0</v>
      </c>
    </row>
    <row r="311" spans="1:47">
      <c r="A311" s="2" t="str">
        <f t="shared" si="88"/>
        <v>Health Fund</v>
      </c>
      <c r="B311" s="2">
        <f t="shared" si="88"/>
        <v>47</v>
      </c>
      <c r="C311" s="2" t="str">
        <f t="shared" si="88"/>
        <v>County Health Department WIC Fund</v>
      </c>
      <c r="D311" s="2" t="str">
        <f t="shared" si="81"/>
        <v>County Health Department WIC Fund</v>
      </c>
      <c r="E311" s="2" t="s">
        <v>50</v>
      </c>
      <c r="H311" s="2" t="str">
        <f>H310</f>
        <v>Public Health Adminstrator</v>
      </c>
      <c r="I311" s="4">
        <v>0</v>
      </c>
      <c r="J311" s="4">
        <v>0</v>
      </c>
      <c r="K311" s="4">
        <v>0</v>
      </c>
      <c r="L311" s="17">
        <v>500</v>
      </c>
      <c r="M311" s="4">
        <v>0</v>
      </c>
      <c r="N311" s="4">
        <v>400</v>
      </c>
      <c r="O311" s="9">
        <v>400</v>
      </c>
      <c r="P311" s="9">
        <v>1000</v>
      </c>
      <c r="Q311" s="9">
        <v>500</v>
      </c>
      <c r="R311" s="9">
        <v>500</v>
      </c>
      <c r="S311" s="9">
        <v>500</v>
      </c>
      <c r="T311" s="9">
        <v>500</v>
      </c>
      <c r="U311" s="9">
        <v>500</v>
      </c>
      <c r="V311" s="9">
        <v>500</v>
      </c>
      <c r="W311" s="9">
        <v>1000</v>
      </c>
      <c r="X311" s="9">
        <v>500</v>
      </c>
      <c r="Y311" s="9">
        <v>500</v>
      </c>
      <c r="Z311" s="12" t="s">
        <v>137</v>
      </c>
      <c r="AA311">
        <v>0</v>
      </c>
      <c r="AB311">
        <v>0</v>
      </c>
      <c r="AC311" s="4">
        <v>1699</v>
      </c>
      <c r="AD311" s="4">
        <v>816</v>
      </c>
      <c r="AE311"/>
      <c r="AF311" s="4">
        <v>155</v>
      </c>
      <c r="AG311" s="4">
        <v>222</v>
      </c>
      <c r="AH311" s="4">
        <v>105</v>
      </c>
      <c r="AI311" s="9">
        <v>725</v>
      </c>
      <c r="AJ311" s="9">
        <v>899</v>
      </c>
      <c r="AK311" s="9">
        <v>473</v>
      </c>
      <c r="AL311" s="9">
        <v>343</v>
      </c>
      <c r="AM311" s="9">
        <v>250</v>
      </c>
      <c r="AN311" s="9">
        <v>234</v>
      </c>
      <c r="AO311" s="9">
        <v>488</v>
      </c>
      <c r="AP311" s="9">
        <v>196</v>
      </c>
      <c r="AQ311" s="9">
        <v>604</v>
      </c>
      <c r="AR311" s="9">
        <v>746</v>
      </c>
      <c r="AS311" s="9">
        <v>482</v>
      </c>
      <c r="AT311" s="12" t="s">
        <v>137</v>
      </c>
      <c r="AU311">
        <v>0</v>
      </c>
    </row>
    <row r="312" spans="1:47">
      <c r="A312" s="2" t="str">
        <f t="shared" si="88"/>
        <v>Health Fund</v>
      </c>
      <c r="B312" s="2">
        <f t="shared" si="88"/>
        <v>47</v>
      </c>
      <c r="C312" s="2" t="str">
        <f t="shared" si="88"/>
        <v>County Health Department WIC Fund</v>
      </c>
      <c r="D312" s="2" t="str">
        <f t="shared" ref="D312:D353" si="89">C312</f>
        <v>County Health Department WIC Fund</v>
      </c>
      <c r="E312" s="2" t="s">
        <v>273</v>
      </c>
      <c r="H312" s="2" t="str">
        <f t="shared" ref="H312:H317" si="90">H311</f>
        <v>Public Health Adminstrator</v>
      </c>
      <c r="I312" s="4" t="s">
        <v>137</v>
      </c>
      <c r="J312" s="4" t="s">
        <v>137</v>
      </c>
      <c r="K312" s="4" t="s">
        <v>137</v>
      </c>
      <c r="L312" s="4" t="s">
        <v>137</v>
      </c>
      <c r="M312" s="4" t="s">
        <v>137</v>
      </c>
      <c r="N312" s="4" t="s">
        <v>137</v>
      </c>
      <c r="O312" s="7" t="s">
        <v>137</v>
      </c>
      <c r="P312" s="7" t="s">
        <v>137</v>
      </c>
      <c r="Q312" s="7" t="s">
        <v>137</v>
      </c>
      <c r="R312" s="7" t="s">
        <v>137</v>
      </c>
      <c r="S312" s="7" t="s">
        <v>137</v>
      </c>
      <c r="T312" s="7" t="s">
        <v>137</v>
      </c>
      <c r="U312" s="7" t="s">
        <v>137</v>
      </c>
      <c r="V312" s="7" t="s">
        <v>137</v>
      </c>
      <c r="W312" s="7" t="s">
        <v>137</v>
      </c>
      <c r="X312" s="7">
        <v>0</v>
      </c>
      <c r="Y312" s="7">
        <v>0</v>
      </c>
      <c r="Z312" s="12" t="s">
        <v>137</v>
      </c>
      <c r="AA312">
        <v>0</v>
      </c>
      <c r="AB312">
        <v>0</v>
      </c>
      <c r="AC312" s="4" t="s">
        <v>137</v>
      </c>
      <c r="AD312" s="4" t="s">
        <v>137</v>
      </c>
      <c r="AE312"/>
      <c r="AF312" s="4" t="s">
        <v>137</v>
      </c>
      <c r="AG312" s="4" t="s">
        <v>137</v>
      </c>
      <c r="AH312" s="4" t="s">
        <v>137</v>
      </c>
      <c r="AI312" s="7" t="s">
        <v>137</v>
      </c>
      <c r="AJ312" s="7" t="s">
        <v>137</v>
      </c>
      <c r="AK312" s="7" t="s">
        <v>137</v>
      </c>
      <c r="AL312" s="7" t="s">
        <v>137</v>
      </c>
      <c r="AM312" s="7" t="s">
        <v>137</v>
      </c>
      <c r="AN312" s="7" t="s">
        <v>137</v>
      </c>
      <c r="AO312" s="7" t="s">
        <v>137</v>
      </c>
      <c r="AP312" s="7" t="s">
        <v>137</v>
      </c>
      <c r="AQ312" s="7" t="s">
        <v>137</v>
      </c>
      <c r="AR312" s="7">
        <v>1940</v>
      </c>
      <c r="AS312" s="7">
        <v>4917</v>
      </c>
      <c r="AT312" s="12" t="s">
        <v>137</v>
      </c>
      <c r="AU312">
        <v>0</v>
      </c>
    </row>
    <row r="313" spans="1:47">
      <c r="A313" s="2" t="str">
        <f t="shared" si="88"/>
        <v>Health Fund</v>
      </c>
      <c r="B313" s="2">
        <f t="shared" si="88"/>
        <v>47</v>
      </c>
      <c r="C313" s="2" t="str">
        <f t="shared" si="88"/>
        <v>County Health Department WIC Fund</v>
      </c>
      <c r="D313" s="2" t="str">
        <f t="shared" si="89"/>
        <v>County Health Department WIC Fund</v>
      </c>
      <c r="E313" s="2" t="s">
        <v>213</v>
      </c>
      <c r="H313" s="2" t="str">
        <f t="shared" si="90"/>
        <v>Public Health Adminstrator</v>
      </c>
      <c r="I313" s="4">
        <v>0</v>
      </c>
      <c r="J313" s="4">
        <v>0</v>
      </c>
      <c r="K313" s="4">
        <v>0</v>
      </c>
      <c r="L313" s="17">
        <v>0</v>
      </c>
      <c r="M313" s="4">
        <v>0</v>
      </c>
      <c r="N313" s="4" t="s">
        <v>137</v>
      </c>
      <c r="O313" s="7" t="s">
        <v>137</v>
      </c>
      <c r="P313" s="7" t="s">
        <v>137</v>
      </c>
      <c r="Q313" s="7" t="s">
        <v>137</v>
      </c>
      <c r="R313" s="7" t="s">
        <v>137</v>
      </c>
      <c r="S313" s="7" t="s">
        <v>137</v>
      </c>
      <c r="T313" s="7" t="s">
        <v>137</v>
      </c>
      <c r="U313" s="7" t="s">
        <v>137</v>
      </c>
      <c r="V313" s="7" t="s">
        <v>137</v>
      </c>
      <c r="W313" s="7" t="s">
        <v>137</v>
      </c>
      <c r="X313" s="7" t="s">
        <v>137</v>
      </c>
      <c r="Y313" s="7" t="s">
        <v>137</v>
      </c>
      <c r="Z313" s="12" t="s">
        <v>137</v>
      </c>
      <c r="AA313">
        <v>0</v>
      </c>
      <c r="AB313">
        <v>0</v>
      </c>
      <c r="AC313" s="4">
        <v>0</v>
      </c>
      <c r="AD313" s="4">
        <v>0</v>
      </c>
      <c r="AE313"/>
      <c r="AF313" s="4">
        <v>0</v>
      </c>
      <c r="AG313" s="4">
        <v>0</v>
      </c>
      <c r="AH313" s="4" t="s">
        <v>137</v>
      </c>
      <c r="AI313" s="7" t="s">
        <v>137</v>
      </c>
      <c r="AJ313" s="7" t="s">
        <v>137</v>
      </c>
      <c r="AK313" s="7" t="s">
        <v>137</v>
      </c>
      <c r="AL313" s="7" t="s">
        <v>137</v>
      </c>
      <c r="AM313" s="7" t="s">
        <v>137</v>
      </c>
      <c r="AN313" s="7" t="s">
        <v>137</v>
      </c>
      <c r="AO313" s="7" t="s">
        <v>137</v>
      </c>
      <c r="AP313" s="7" t="s">
        <v>137</v>
      </c>
      <c r="AQ313" s="7" t="s">
        <v>137</v>
      </c>
      <c r="AR313" s="7" t="s">
        <v>137</v>
      </c>
      <c r="AS313" s="7" t="s">
        <v>137</v>
      </c>
      <c r="AT313" s="12" t="s">
        <v>137</v>
      </c>
      <c r="AU313">
        <v>0</v>
      </c>
    </row>
    <row r="314" spans="1:47">
      <c r="A314" s="2" t="str">
        <f t="shared" si="88"/>
        <v>Health Fund</v>
      </c>
      <c r="B314" s="2">
        <f t="shared" si="88"/>
        <v>47</v>
      </c>
      <c r="C314" s="2" t="str">
        <f t="shared" si="88"/>
        <v>County Health Department WIC Fund</v>
      </c>
      <c r="D314" s="2" t="str">
        <f t="shared" si="89"/>
        <v>County Health Department WIC Fund</v>
      </c>
      <c r="E314" s="2" t="s">
        <v>69</v>
      </c>
      <c r="H314" s="2" t="str">
        <f t="shared" si="90"/>
        <v>Public Health Adminstrator</v>
      </c>
      <c r="I314" s="4">
        <v>0</v>
      </c>
      <c r="J314" s="4">
        <v>0</v>
      </c>
      <c r="K314" s="4">
        <v>0</v>
      </c>
      <c r="L314" s="17">
        <v>500</v>
      </c>
      <c r="M314" s="4">
        <v>0</v>
      </c>
      <c r="N314" s="6">
        <v>5000</v>
      </c>
      <c r="O314" s="7">
        <v>5000</v>
      </c>
      <c r="P314" s="7">
        <v>5400</v>
      </c>
      <c r="Q314" s="7">
        <v>5000</v>
      </c>
      <c r="R314" s="7">
        <v>7000</v>
      </c>
      <c r="S314" s="7">
        <v>7000</v>
      </c>
      <c r="T314" s="7">
        <v>5000</v>
      </c>
      <c r="U314" s="7">
        <v>7500</v>
      </c>
      <c r="V314" s="7">
        <v>5000</v>
      </c>
      <c r="W314" s="7">
        <v>17000</v>
      </c>
      <c r="X314" s="7">
        <v>7500</v>
      </c>
      <c r="Y314" s="7">
        <v>12000</v>
      </c>
      <c r="Z314" s="12" t="s">
        <v>137</v>
      </c>
      <c r="AA314">
        <v>0</v>
      </c>
      <c r="AB314">
        <v>0</v>
      </c>
      <c r="AC314" s="4">
        <v>4384</v>
      </c>
      <c r="AD314" s="4">
        <v>7344</v>
      </c>
      <c r="AE314"/>
      <c r="AF314" s="4">
        <v>8851</v>
      </c>
      <c r="AG314" s="4">
        <v>4061</v>
      </c>
      <c r="AH314" s="6" t="s">
        <v>137</v>
      </c>
      <c r="AI314" s="7" t="s">
        <v>137</v>
      </c>
      <c r="AJ314" s="7">
        <v>5350</v>
      </c>
      <c r="AK314" s="7">
        <v>4397</v>
      </c>
      <c r="AL314" s="7">
        <v>7365</v>
      </c>
      <c r="AM314" s="7">
        <v>7200</v>
      </c>
      <c r="AN314" s="7">
        <v>6549</v>
      </c>
      <c r="AO314" s="7">
        <v>5708</v>
      </c>
      <c r="AP314" s="7">
        <v>5874</v>
      </c>
      <c r="AQ314" s="7">
        <v>7305</v>
      </c>
      <c r="AR314" s="7">
        <v>8992</v>
      </c>
      <c r="AS314" s="7">
        <v>3446</v>
      </c>
      <c r="AT314" s="12" t="s">
        <v>137</v>
      </c>
      <c r="AU314">
        <v>0</v>
      </c>
    </row>
    <row r="315" spans="1:47">
      <c r="A315" s="2" t="str">
        <f t="shared" si="88"/>
        <v>Health Fund</v>
      </c>
      <c r="B315" s="2">
        <f t="shared" si="88"/>
        <v>47</v>
      </c>
      <c r="C315" s="2" t="str">
        <f t="shared" si="88"/>
        <v>County Health Department WIC Fund</v>
      </c>
      <c r="D315" s="2" t="str">
        <f t="shared" si="89"/>
        <v>County Health Department WIC Fund</v>
      </c>
      <c r="E315" s="2" t="s">
        <v>59</v>
      </c>
      <c r="H315" s="2" t="str">
        <f t="shared" si="90"/>
        <v>Public Health Adminstrator</v>
      </c>
      <c r="I315" s="6">
        <v>0</v>
      </c>
      <c r="J315" s="6">
        <v>0</v>
      </c>
      <c r="K315" s="6">
        <v>0</v>
      </c>
      <c r="L315" s="19">
        <v>0</v>
      </c>
      <c r="M315" s="6">
        <v>0</v>
      </c>
      <c r="N315" s="6" t="s">
        <v>137</v>
      </c>
      <c r="O315" s="7" t="s">
        <v>137</v>
      </c>
      <c r="P315" s="7" t="s">
        <v>137</v>
      </c>
      <c r="Q315" s="7" t="s">
        <v>137</v>
      </c>
      <c r="R315" s="7" t="s">
        <v>137</v>
      </c>
      <c r="S315" s="7" t="s">
        <v>137</v>
      </c>
      <c r="T315" s="7" t="s">
        <v>137</v>
      </c>
      <c r="U315" s="7" t="s">
        <v>137</v>
      </c>
      <c r="V315" s="7" t="s">
        <v>137</v>
      </c>
      <c r="W315" s="7" t="s">
        <v>137</v>
      </c>
      <c r="X315" s="7" t="s">
        <v>137</v>
      </c>
      <c r="Y315" s="7" t="s">
        <v>137</v>
      </c>
      <c r="Z315" s="12" t="s">
        <v>137</v>
      </c>
      <c r="AA315">
        <v>0</v>
      </c>
      <c r="AB315">
        <v>0</v>
      </c>
      <c r="AC315" s="6">
        <v>3534</v>
      </c>
      <c r="AD315" s="6">
        <v>533</v>
      </c>
      <c r="AE315"/>
      <c r="AF315" s="6">
        <v>459</v>
      </c>
      <c r="AG315" s="6">
        <v>0</v>
      </c>
      <c r="AH315" s="6" t="s">
        <v>137</v>
      </c>
      <c r="AI315" s="7" t="s">
        <v>137</v>
      </c>
      <c r="AJ315" s="7" t="s">
        <v>137</v>
      </c>
      <c r="AK315" s="7" t="s">
        <v>137</v>
      </c>
      <c r="AL315" s="7" t="s">
        <v>137</v>
      </c>
      <c r="AM315" s="7" t="s">
        <v>137</v>
      </c>
      <c r="AN315" s="7" t="s">
        <v>137</v>
      </c>
      <c r="AO315" s="7" t="s">
        <v>137</v>
      </c>
      <c r="AP315" s="7" t="s">
        <v>137</v>
      </c>
      <c r="AQ315" s="7" t="s">
        <v>137</v>
      </c>
      <c r="AR315" s="7" t="s">
        <v>137</v>
      </c>
      <c r="AS315" s="7" t="s">
        <v>137</v>
      </c>
      <c r="AT315" s="12" t="s">
        <v>137</v>
      </c>
      <c r="AU315">
        <v>0</v>
      </c>
    </row>
    <row r="316" spans="1:47">
      <c r="A316" s="2" t="str">
        <f t="shared" si="88"/>
        <v>Health Fund</v>
      </c>
      <c r="B316" s="2">
        <f t="shared" si="88"/>
        <v>47</v>
      </c>
      <c r="C316" s="2" t="str">
        <f t="shared" si="88"/>
        <v>County Health Department WIC Fund</v>
      </c>
      <c r="D316" s="2" t="str">
        <f t="shared" si="89"/>
        <v>County Health Department WIC Fund</v>
      </c>
      <c r="E316" s="2" t="s">
        <v>79</v>
      </c>
      <c r="H316" s="2" t="str">
        <f t="shared" si="90"/>
        <v>Public Health Adminstrator</v>
      </c>
      <c r="I316" s="4">
        <v>0</v>
      </c>
      <c r="J316" s="4">
        <v>0</v>
      </c>
      <c r="K316" s="4">
        <v>0</v>
      </c>
      <c r="L316" s="17">
        <v>0</v>
      </c>
      <c r="M316" s="4">
        <v>0</v>
      </c>
      <c r="N316" s="6" t="s">
        <v>137</v>
      </c>
      <c r="O316" s="7" t="s">
        <v>137</v>
      </c>
      <c r="P316" s="7">
        <v>200</v>
      </c>
      <c r="Q316" s="7" t="s">
        <v>137</v>
      </c>
      <c r="R316" s="7" t="s">
        <v>137</v>
      </c>
      <c r="S316" s="7" t="s">
        <v>137</v>
      </c>
      <c r="T316" s="7" t="s">
        <v>137</v>
      </c>
      <c r="U316" s="7" t="s">
        <v>137</v>
      </c>
      <c r="V316" s="7" t="s">
        <v>137</v>
      </c>
      <c r="W316" s="7" t="s">
        <v>137</v>
      </c>
      <c r="X316" s="7" t="s">
        <v>137</v>
      </c>
      <c r="Y316" s="7" t="s">
        <v>137</v>
      </c>
      <c r="Z316" s="12" t="s">
        <v>137</v>
      </c>
      <c r="AA316">
        <v>0</v>
      </c>
      <c r="AB316">
        <v>0</v>
      </c>
      <c r="AC316" s="4">
        <v>2643</v>
      </c>
      <c r="AD316" s="4">
        <v>2660</v>
      </c>
      <c r="AE316"/>
      <c r="AF316" s="4">
        <v>16621</v>
      </c>
      <c r="AG316" s="4">
        <v>0</v>
      </c>
      <c r="AH316" s="6">
        <v>7783</v>
      </c>
      <c r="AI316" s="7">
        <v>11121</v>
      </c>
      <c r="AJ316" s="7">
        <v>125</v>
      </c>
      <c r="AK316" s="7" t="s">
        <v>137</v>
      </c>
      <c r="AL316" s="7" t="s">
        <v>137</v>
      </c>
      <c r="AM316" s="7" t="s">
        <v>137</v>
      </c>
      <c r="AN316" s="7" t="s">
        <v>137</v>
      </c>
      <c r="AO316" s="7" t="s">
        <v>137</v>
      </c>
      <c r="AP316" s="7" t="s">
        <v>137</v>
      </c>
      <c r="AQ316" s="7" t="s">
        <v>137</v>
      </c>
      <c r="AR316" s="7" t="s">
        <v>137</v>
      </c>
      <c r="AS316" s="7" t="s">
        <v>137</v>
      </c>
      <c r="AT316" s="12" t="s">
        <v>137</v>
      </c>
      <c r="AU316">
        <v>0</v>
      </c>
    </row>
    <row r="317" spans="1:47">
      <c r="A317" s="2" t="str">
        <f t="shared" si="88"/>
        <v>Health Fund</v>
      </c>
      <c r="B317" s="2">
        <f t="shared" si="88"/>
        <v>47</v>
      </c>
      <c r="C317" s="2" t="str">
        <f t="shared" si="88"/>
        <v>County Health Department WIC Fund</v>
      </c>
      <c r="D317" s="2" t="str">
        <f t="shared" si="89"/>
        <v>County Health Department WIC Fund</v>
      </c>
      <c r="E317" s="2" t="s">
        <v>275</v>
      </c>
      <c r="H317" s="2" t="str">
        <f t="shared" si="90"/>
        <v>Public Health Adminstrator</v>
      </c>
      <c r="I317" s="6" t="s">
        <v>137</v>
      </c>
      <c r="J317" s="6" t="s">
        <v>137</v>
      </c>
      <c r="K317" s="6" t="s">
        <v>137</v>
      </c>
      <c r="L317" s="6" t="s">
        <v>137</v>
      </c>
      <c r="M317" s="6" t="s">
        <v>137</v>
      </c>
      <c r="N317" s="6" t="s">
        <v>137</v>
      </c>
      <c r="O317" s="7" t="s">
        <v>137</v>
      </c>
      <c r="P317" s="7" t="s">
        <v>137</v>
      </c>
      <c r="Q317" s="7" t="s">
        <v>137</v>
      </c>
      <c r="R317" s="7" t="s">
        <v>137</v>
      </c>
      <c r="S317" s="7" t="s">
        <v>137</v>
      </c>
      <c r="T317" s="7" t="s">
        <v>137</v>
      </c>
      <c r="U317" s="7" t="s">
        <v>137</v>
      </c>
      <c r="V317" s="7" t="s">
        <v>137</v>
      </c>
      <c r="W317" s="7" t="s">
        <v>137</v>
      </c>
      <c r="X317" s="7">
        <v>0</v>
      </c>
      <c r="Y317" s="7" t="s">
        <v>137</v>
      </c>
      <c r="Z317" s="12" t="s">
        <v>137</v>
      </c>
      <c r="AA317">
        <v>198000</v>
      </c>
      <c r="AB317">
        <v>137000</v>
      </c>
      <c r="AC317" s="6" t="s">
        <v>137</v>
      </c>
      <c r="AD317" s="6" t="s">
        <v>137</v>
      </c>
      <c r="AE317"/>
      <c r="AF317" s="6" t="s">
        <v>137</v>
      </c>
      <c r="AG317" s="6" t="s">
        <v>137</v>
      </c>
      <c r="AH317" s="6" t="s">
        <v>137</v>
      </c>
      <c r="AI317" s="7" t="s">
        <v>137</v>
      </c>
      <c r="AJ317" s="7" t="s">
        <v>137</v>
      </c>
      <c r="AK317" s="7" t="s">
        <v>137</v>
      </c>
      <c r="AL317" s="7" t="s">
        <v>137</v>
      </c>
      <c r="AM317" s="7" t="s">
        <v>137</v>
      </c>
      <c r="AN317" s="7" t="s">
        <v>137</v>
      </c>
      <c r="AO317" s="7" t="s">
        <v>137</v>
      </c>
      <c r="AP317" s="7" t="s">
        <v>137</v>
      </c>
      <c r="AQ317" s="7" t="s">
        <v>137</v>
      </c>
      <c r="AR317" s="7">
        <v>213</v>
      </c>
      <c r="AS317" s="7" t="s">
        <v>137</v>
      </c>
      <c r="AT317" s="12" t="s">
        <v>137</v>
      </c>
      <c r="AU317">
        <v>163446.65</v>
      </c>
    </row>
    <row r="318" spans="1:47">
      <c r="A318" s="2" t="s">
        <v>417</v>
      </c>
      <c r="B318" s="2">
        <f>B314+1</f>
        <v>48</v>
      </c>
      <c r="C318" s="2" t="s">
        <v>274</v>
      </c>
      <c r="D318" s="2" t="str">
        <f t="shared" si="89"/>
        <v>County Health Department Fund</v>
      </c>
      <c r="E318" s="2" t="s">
        <v>198</v>
      </c>
      <c r="G318" s="3"/>
      <c r="H318" s="2" t="s">
        <v>426</v>
      </c>
      <c r="I318" s="4">
        <v>651944</v>
      </c>
      <c r="J318" s="4">
        <v>661280</v>
      </c>
      <c r="K318" s="4">
        <v>661280</v>
      </c>
      <c r="L318" s="17">
        <v>712686</v>
      </c>
      <c r="M318" s="4">
        <v>617900</v>
      </c>
      <c r="N318" s="4">
        <v>825374</v>
      </c>
      <c r="O318" s="7">
        <v>1047559</v>
      </c>
      <c r="P318" s="7">
        <v>1454192</v>
      </c>
      <c r="Q318" s="7">
        <v>1488122</v>
      </c>
      <c r="R318" s="7">
        <v>1692348</v>
      </c>
      <c r="S318" s="7">
        <v>1692348</v>
      </c>
      <c r="T318" s="7">
        <v>1581416</v>
      </c>
      <c r="U318" s="7">
        <v>1659422</v>
      </c>
      <c r="V318" s="7">
        <v>1531693</v>
      </c>
      <c r="W318" s="7">
        <v>1364636</v>
      </c>
      <c r="X318" s="7">
        <v>1653979</v>
      </c>
      <c r="Y318" s="7">
        <v>1782267</v>
      </c>
      <c r="Z318" s="7" t="s">
        <v>137</v>
      </c>
      <c r="AA318">
        <v>0</v>
      </c>
      <c r="AB318">
        <v>0</v>
      </c>
      <c r="AC318" s="4">
        <v>498467</v>
      </c>
      <c r="AD318" s="4">
        <v>523292</v>
      </c>
      <c r="AE318"/>
      <c r="AF318" s="4">
        <v>578999</v>
      </c>
      <c r="AG318" s="4">
        <v>704707</v>
      </c>
      <c r="AH318" s="4">
        <v>885768</v>
      </c>
      <c r="AI318" s="7">
        <v>1089696</v>
      </c>
      <c r="AJ318" s="7">
        <v>1390880</v>
      </c>
      <c r="AK318" s="7">
        <v>1650351</v>
      </c>
      <c r="AL318" s="7">
        <v>1621488</v>
      </c>
      <c r="AM318" s="7">
        <v>1425294</v>
      </c>
      <c r="AN318" s="7">
        <v>1169541</v>
      </c>
      <c r="AO318" s="7">
        <v>1249011</v>
      </c>
      <c r="AP318" s="7">
        <v>1432894</v>
      </c>
      <c r="AQ318" s="7">
        <v>1202860</v>
      </c>
      <c r="AR318" s="7">
        <v>1507543</v>
      </c>
      <c r="AS318" s="7">
        <v>1225893</v>
      </c>
      <c r="AT318" s="7" t="s">
        <v>137</v>
      </c>
      <c r="AU318">
        <v>0</v>
      </c>
    </row>
    <row r="319" spans="1:47">
      <c r="A319" s="2" t="str">
        <f>A318</f>
        <v>Health Fund</v>
      </c>
      <c r="B319" s="2">
        <f>B318</f>
        <v>48</v>
      </c>
      <c r="C319" s="2" t="str">
        <f>C318</f>
        <v>County Health Department Fund</v>
      </c>
      <c r="D319" s="2" t="str">
        <f t="shared" si="89"/>
        <v>County Health Department Fund</v>
      </c>
      <c r="E319" s="2" t="s">
        <v>345</v>
      </c>
      <c r="G319" s="3"/>
      <c r="H319" s="2" t="str">
        <f>H318</f>
        <v>Public Health Adminstrator</v>
      </c>
      <c r="I319" s="4">
        <v>0</v>
      </c>
      <c r="J319" s="4">
        <v>0</v>
      </c>
      <c r="K319" s="4">
        <v>0</v>
      </c>
      <c r="L319" s="17">
        <v>0</v>
      </c>
      <c r="M319" s="4">
        <v>0</v>
      </c>
      <c r="N319" s="4" t="s">
        <v>137</v>
      </c>
      <c r="O319" s="7" t="s">
        <v>137</v>
      </c>
      <c r="P319" s="7" t="s">
        <v>137</v>
      </c>
      <c r="Q319" s="7" t="s">
        <v>137</v>
      </c>
      <c r="R319" s="7" t="s">
        <v>137</v>
      </c>
      <c r="S319" s="7" t="s">
        <v>137</v>
      </c>
      <c r="T319" s="7" t="s">
        <v>137</v>
      </c>
      <c r="U319" s="7" t="s">
        <v>137</v>
      </c>
      <c r="V319" s="7" t="s">
        <v>137</v>
      </c>
      <c r="W319" s="7" t="s">
        <v>137</v>
      </c>
      <c r="X319" s="7" t="s">
        <v>137</v>
      </c>
      <c r="Y319" s="7" t="s">
        <v>137</v>
      </c>
      <c r="Z319" s="7" t="s">
        <v>137</v>
      </c>
      <c r="AA319">
        <v>0</v>
      </c>
      <c r="AB319">
        <v>0</v>
      </c>
      <c r="AC319" s="4">
        <v>0</v>
      </c>
      <c r="AD319" s="4">
        <v>0</v>
      </c>
      <c r="AE319"/>
      <c r="AF319" s="4">
        <v>0</v>
      </c>
      <c r="AG319" s="4">
        <v>0</v>
      </c>
      <c r="AH319" s="4" t="s">
        <v>137</v>
      </c>
      <c r="AI319" s="7" t="s">
        <v>137</v>
      </c>
      <c r="AJ319" s="7" t="s">
        <v>137</v>
      </c>
      <c r="AK319" s="7" t="s">
        <v>137</v>
      </c>
      <c r="AL319" s="7" t="s">
        <v>137</v>
      </c>
      <c r="AM319" s="7" t="s">
        <v>137</v>
      </c>
      <c r="AN319" s="7" t="s">
        <v>137</v>
      </c>
      <c r="AO319" s="7" t="s">
        <v>137</v>
      </c>
      <c r="AP319" s="7" t="s">
        <v>137</v>
      </c>
      <c r="AQ319" s="7" t="s">
        <v>137</v>
      </c>
      <c r="AR319" s="7" t="s">
        <v>137</v>
      </c>
      <c r="AS319" s="7" t="s">
        <v>137</v>
      </c>
      <c r="AT319" s="7" t="s">
        <v>137</v>
      </c>
      <c r="AU319">
        <v>0</v>
      </c>
    </row>
    <row r="320" spans="1:47">
      <c r="A320" s="2" t="str">
        <f t="shared" ref="A320:A336" si="91">A319</f>
        <v>Health Fund</v>
      </c>
      <c r="B320" s="2">
        <f t="shared" ref="B320:B336" si="92">B319</f>
        <v>48</v>
      </c>
      <c r="C320" s="2" t="str">
        <f t="shared" ref="C320:C336" si="93">C319</f>
        <v>County Health Department Fund</v>
      </c>
      <c r="D320" s="2" t="str">
        <f t="shared" si="89"/>
        <v>County Health Department Fund</v>
      </c>
      <c r="E320" s="2" t="s">
        <v>124</v>
      </c>
      <c r="G320" s="3"/>
      <c r="H320" s="2" t="str">
        <f t="shared" ref="H320:H336" si="94">H319</f>
        <v>Public Health Adminstrator</v>
      </c>
      <c r="I320" s="4">
        <v>13000</v>
      </c>
      <c r="J320" s="4">
        <v>14000</v>
      </c>
      <c r="K320" s="4">
        <v>14000</v>
      </c>
      <c r="L320" s="17">
        <v>18000</v>
      </c>
      <c r="M320" s="4">
        <v>18000</v>
      </c>
      <c r="N320" s="4">
        <v>23000</v>
      </c>
      <c r="O320" s="7">
        <v>30000</v>
      </c>
      <c r="P320" s="7">
        <v>25000</v>
      </c>
      <c r="Q320" s="7" t="s">
        <v>137</v>
      </c>
      <c r="R320" s="7" t="s">
        <v>137</v>
      </c>
      <c r="S320" s="7" t="s">
        <v>137</v>
      </c>
      <c r="T320" s="7" t="s">
        <v>137</v>
      </c>
      <c r="U320" s="7" t="s">
        <v>137</v>
      </c>
      <c r="V320" s="7" t="s">
        <v>137</v>
      </c>
      <c r="W320" s="7" t="s">
        <v>137</v>
      </c>
      <c r="X320" s="7" t="s">
        <v>137</v>
      </c>
      <c r="Y320" s="7" t="s">
        <v>137</v>
      </c>
      <c r="Z320" s="7" t="s">
        <v>137</v>
      </c>
      <c r="AA320">
        <v>0</v>
      </c>
      <c r="AB320">
        <v>0</v>
      </c>
      <c r="AC320" s="4">
        <v>26495</v>
      </c>
      <c r="AD320" s="4">
        <v>35888</v>
      </c>
      <c r="AE320"/>
      <c r="AF320" s="4">
        <v>20447</v>
      </c>
      <c r="AG320" s="4">
        <v>24480</v>
      </c>
      <c r="AH320" s="4">
        <v>38121</v>
      </c>
      <c r="AI320" s="7">
        <v>32280</v>
      </c>
      <c r="AJ320" s="7">
        <v>27757</v>
      </c>
      <c r="AK320" s="7" t="s">
        <v>137</v>
      </c>
      <c r="AL320" s="7" t="s">
        <v>137</v>
      </c>
      <c r="AM320" s="7" t="s">
        <v>137</v>
      </c>
      <c r="AN320" s="7" t="s">
        <v>137</v>
      </c>
      <c r="AO320" s="7" t="s">
        <v>137</v>
      </c>
      <c r="AP320" s="7" t="s">
        <v>137</v>
      </c>
      <c r="AQ320" s="7" t="s">
        <v>137</v>
      </c>
      <c r="AR320" s="7" t="s">
        <v>137</v>
      </c>
      <c r="AS320" s="7" t="s">
        <v>137</v>
      </c>
      <c r="AT320" s="7" t="s">
        <v>137</v>
      </c>
      <c r="AU320">
        <v>0</v>
      </c>
    </row>
    <row r="321" spans="1:47">
      <c r="A321" s="2" t="str">
        <f t="shared" si="91"/>
        <v>Health Fund</v>
      </c>
      <c r="B321" s="2">
        <f t="shared" si="92"/>
        <v>48</v>
      </c>
      <c r="C321" s="2" t="str">
        <f t="shared" si="93"/>
        <v>County Health Department Fund</v>
      </c>
      <c r="D321" s="2" t="str">
        <f t="shared" si="89"/>
        <v>County Health Department Fund</v>
      </c>
      <c r="E321" s="2" t="s">
        <v>285</v>
      </c>
      <c r="G321" s="3"/>
      <c r="H321" s="2" t="str">
        <f t="shared" si="94"/>
        <v>Public Health Adminstrator</v>
      </c>
      <c r="I321" s="4">
        <v>17000</v>
      </c>
      <c r="J321" s="4">
        <v>34960</v>
      </c>
      <c r="K321" s="4">
        <v>34960</v>
      </c>
      <c r="L321" s="17">
        <v>24000</v>
      </c>
      <c r="M321" s="4">
        <v>25000</v>
      </c>
      <c r="N321" s="4">
        <v>63000</v>
      </c>
      <c r="O321" s="7">
        <v>65000</v>
      </c>
      <c r="P321" s="7">
        <v>94000</v>
      </c>
      <c r="Q321" s="7" t="s">
        <v>137</v>
      </c>
      <c r="R321" s="7" t="s">
        <v>137</v>
      </c>
      <c r="S321" s="7" t="s">
        <v>137</v>
      </c>
      <c r="T321" s="7" t="s">
        <v>137</v>
      </c>
      <c r="U321" s="7" t="s">
        <v>137</v>
      </c>
      <c r="V321" s="7" t="s">
        <v>137</v>
      </c>
      <c r="W321" s="7" t="s">
        <v>137</v>
      </c>
      <c r="X321" s="7" t="s">
        <v>137</v>
      </c>
      <c r="Y321" s="7" t="s">
        <v>137</v>
      </c>
      <c r="Z321" s="7" t="s">
        <v>137</v>
      </c>
      <c r="AA321">
        <v>0</v>
      </c>
      <c r="AB321">
        <v>0</v>
      </c>
      <c r="AC321" s="4">
        <v>28874</v>
      </c>
      <c r="AD321" s="4">
        <v>43754</v>
      </c>
      <c r="AE321"/>
      <c r="AF321" s="4">
        <v>38698</v>
      </c>
      <c r="AG321" s="4">
        <v>45286</v>
      </c>
      <c r="AH321" s="4">
        <v>102736</v>
      </c>
      <c r="AI321" s="7">
        <v>84718</v>
      </c>
      <c r="AJ321" s="7">
        <v>154117</v>
      </c>
      <c r="AK321" s="7" t="s">
        <v>137</v>
      </c>
      <c r="AL321" s="7" t="s">
        <v>137</v>
      </c>
      <c r="AM321" s="7" t="s">
        <v>137</v>
      </c>
      <c r="AN321" s="7" t="s">
        <v>137</v>
      </c>
      <c r="AO321" s="7" t="s">
        <v>137</v>
      </c>
      <c r="AP321" s="7" t="s">
        <v>137</v>
      </c>
      <c r="AQ321" s="7" t="s">
        <v>137</v>
      </c>
      <c r="AR321" s="7" t="s">
        <v>137</v>
      </c>
      <c r="AS321" s="7" t="s">
        <v>137</v>
      </c>
      <c r="AT321" s="7" t="s">
        <v>137</v>
      </c>
      <c r="AU321">
        <v>0</v>
      </c>
    </row>
    <row r="322" spans="1:47">
      <c r="A322" s="2" t="str">
        <f t="shared" si="91"/>
        <v>Health Fund</v>
      </c>
      <c r="B322" s="2">
        <f t="shared" si="92"/>
        <v>48</v>
      </c>
      <c r="C322" s="2" t="str">
        <f t="shared" si="93"/>
        <v>County Health Department Fund</v>
      </c>
      <c r="D322" s="2" t="str">
        <f t="shared" si="89"/>
        <v>County Health Department Fund</v>
      </c>
      <c r="E322" s="2" t="s">
        <v>50</v>
      </c>
      <c r="G322" s="3"/>
      <c r="H322" s="2" t="str">
        <f t="shared" si="94"/>
        <v>Public Health Adminstrator</v>
      </c>
      <c r="I322" s="4">
        <v>20000</v>
      </c>
      <c r="J322" s="4">
        <v>18000</v>
      </c>
      <c r="K322" s="4">
        <v>18000</v>
      </c>
      <c r="L322" s="17">
        <v>22000</v>
      </c>
      <c r="M322" s="4">
        <v>22000</v>
      </c>
      <c r="N322" s="4">
        <v>23000</v>
      </c>
      <c r="O322" s="7">
        <v>30000</v>
      </c>
      <c r="P322" s="7">
        <v>25000</v>
      </c>
      <c r="Q322" s="7" t="s">
        <v>137</v>
      </c>
      <c r="R322" s="7" t="s">
        <v>137</v>
      </c>
      <c r="S322" s="7" t="s">
        <v>137</v>
      </c>
      <c r="T322" s="7" t="s">
        <v>137</v>
      </c>
      <c r="U322" s="7" t="s">
        <v>137</v>
      </c>
      <c r="V322" s="7" t="s">
        <v>137</v>
      </c>
      <c r="W322" s="7" t="s">
        <v>137</v>
      </c>
      <c r="X322" s="7" t="s">
        <v>137</v>
      </c>
      <c r="Y322" s="7" t="s">
        <v>137</v>
      </c>
      <c r="Z322" s="7" t="s">
        <v>137</v>
      </c>
      <c r="AA322">
        <v>0</v>
      </c>
      <c r="AB322">
        <v>0</v>
      </c>
      <c r="AC322" s="4">
        <v>22661</v>
      </c>
      <c r="AD322" s="4">
        <v>20614</v>
      </c>
      <c r="AE322"/>
      <c r="AF322" s="4">
        <v>22000</v>
      </c>
      <c r="AG322" s="4">
        <v>24284</v>
      </c>
      <c r="AH322" s="4">
        <v>31433</v>
      </c>
      <c r="AI322" s="7">
        <v>41224</v>
      </c>
      <c r="AJ322" s="7">
        <v>43542</v>
      </c>
      <c r="AK322" s="7" t="s">
        <v>137</v>
      </c>
      <c r="AL322" s="7" t="s">
        <v>137</v>
      </c>
      <c r="AM322" s="7" t="s">
        <v>137</v>
      </c>
      <c r="AN322" s="7" t="s">
        <v>137</v>
      </c>
      <c r="AO322" s="7" t="s">
        <v>137</v>
      </c>
      <c r="AP322" s="7" t="s">
        <v>137</v>
      </c>
      <c r="AQ322" s="7" t="s">
        <v>137</v>
      </c>
      <c r="AR322" s="7" t="s">
        <v>137</v>
      </c>
      <c r="AS322" s="7" t="s">
        <v>137</v>
      </c>
      <c r="AT322" s="7" t="s">
        <v>137</v>
      </c>
      <c r="AU322">
        <v>0</v>
      </c>
    </row>
    <row r="323" spans="1:47">
      <c r="A323" s="2" t="str">
        <f t="shared" si="91"/>
        <v>Health Fund</v>
      </c>
      <c r="B323" s="2">
        <f t="shared" si="92"/>
        <v>48</v>
      </c>
      <c r="C323" s="2" t="str">
        <f t="shared" si="93"/>
        <v>County Health Department Fund</v>
      </c>
      <c r="D323" s="2" t="str">
        <f t="shared" si="89"/>
        <v>County Health Department Fund</v>
      </c>
      <c r="E323" s="2" t="s">
        <v>62</v>
      </c>
      <c r="G323" s="3"/>
      <c r="H323" s="2" t="str">
        <f t="shared" si="94"/>
        <v>Public Health Adminstrator</v>
      </c>
      <c r="I323" s="4">
        <v>5000</v>
      </c>
      <c r="J323" s="4">
        <v>5000</v>
      </c>
      <c r="K323" s="4">
        <v>5000</v>
      </c>
      <c r="L323" s="17">
        <v>10000</v>
      </c>
      <c r="M323" s="4">
        <v>10000</v>
      </c>
      <c r="N323" s="4">
        <v>12000</v>
      </c>
      <c r="O323" s="7">
        <v>18000</v>
      </c>
      <c r="P323" s="7">
        <v>15000</v>
      </c>
      <c r="Q323" s="7" t="s">
        <v>137</v>
      </c>
      <c r="R323" s="7" t="s">
        <v>137</v>
      </c>
      <c r="S323" s="7" t="s">
        <v>137</v>
      </c>
      <c r="T323" s="7" t="s">
        <v>137</v>
      </c>
      <c r="U323" s="7" t="s">
        <v>137</v>
      </c>
      <c r="V323" s="7" t="s">
        <v>137</v>
      </c>
      <c r="W323" s="7" t="s">
        <v>137</v>
      </c>
      <c r="X323" s="7" t="s">
        <v>137</v>
      </c>
      <c r="Y323" s="7" t="s">
        <v>137</v>
      </c>
      <c r="Z323" s="7" t="s">
        <v>137</v>
      </c>
      <c r="AA323">
        <v>0</v>
      </c>
      <c r="AB323">
        <v>0</v>
      </c>
      <c r="AC323" s="4">
        <v>4438</v>
      </c>
      <c r="AD323" s="4">
        <v>9688</v>
      </c>
      <c r="AE323"/>
      <c r="AF323" s="4">
        <v>9762</v>
      </c>
      <c r="AG323" s="4">
        <v>10809</v>
      </c>
      <c r="AH323" s="4">
        <v>22495</v>
      </c>
      <c r="AI323" s="7">
        <v>26530</v>
      </c>
      <c r="AJ323" s="7">
        <v>10421</v>
      </c>
      <c r="AK323" s="7" t="s">
        <v>137</v>
      </c>
      <c r="AL323" s="7" t="s">
        <v>137</v>
      </c>
      <c r="AM323" s="7" t="s">
        <v>137</v>
      </c>
      <c r="AN323" s="7" t="s">
        <v>137</v>
      </c>
      <c r="AO323" s="7" t="s">
        <v>137</v>
      </c>
      <c r="AP323" s="7" t="s">
        <v>137</v>
      </c>
      <c r="AQ323" s="7" t="s">
        <v>137</v>
      </c>
      <c r="AR323" s="7" t="s">
        <v>137</v>
      </c>
      <c r="AS323" s="7" t="s">
        <v>137</v>
      </c>
      <c r="AT323" s="7" t="s">
        <v>137</v>
      </c>
      <c r="AU323">
        <v>0</v>
      </c>
    </row>
    <row r="324" spans="1:47">
      <c r="A324" s="2" t="str">
        <f t="shared" si="91"/>
        <v>Health Fund</v>
      </c>
      <c r="B324" s="2">
        <f t="shared" si="92"/>
        <v>48</v>
      </c>
      <c r="C324" s="2" t="str">
        <f t="shared" si="93"/>
        <v>County Health Department Fund</v>
      </c>
      <c r="D324" s="2" t="str">
        <f t="shared" si="89"/>
        <v>County Health Department Fund</v>
      </c>
      <c r="E324" s="2" t="s">
        <v>129</v>
      </c>
      <c r="G324" s="3"/>
      <c r="H324" s="2" t="str">
        <f t="shared" si="94"/>
        <v>Public Health Adminstrator</v>
      </c>
      <c r="I324" s="4">
        <v>6000</v>
      </c>
      <c r="J324" s="4">
        <v>7000</v>
      </c>
      <c r="K324" s="4">
        <v>7000</v>
      </c>
      <c r="L324" s="17">
        <v>9000</v>
      </c>
      <c r="M324" s="4">
        <v>9000</v>
      </c>
      <c r="N324" s="4">
        <v>11000</v>
      </c>
      <c r="O324" s="7">
        <v>10000</v>
      </c>
      <c r="P324" s="7">
        <v>12000</v>
      </c>
      <c r="Q324" s="7" t="s">
        <v>137</v>
      </c>
      <c r="R324" s="7" t="s">
        <v>137</v>
      </c>
      <c r="S324" s="7" t="s">
        <v>137</v>
      </c>
      <c r="T324" s="7" t="s">
        <v>137</v>
      </c>
      <c r="U324" s="7" t="s">
        <v>137</v>
      </c>
      <c r="V324" s="7" t="s">
        <v>137</v>
      </c>
      <c r="W324" s="7" t="s">
        <v>137</v>
      </c>
      <c r="X324" s="7" t="s">
        <v>137</v>
      </c>
      <c r="Y324" s="7" t="s">
        <v>137</v>
      </c>
      <c r="Z324" s="7" t="s">
        <v>137</v>
      </c>
      <c r="AA324">
        <v>0</v>
      </c>
      <c r="AB324">
        <v>0</v>
      </c>
      <c r="AC324" s="4">
        <v>7648</v>
      </c>
      <c r="AD324" s="4">
        <v>5985</v>
      </c>
      <c r="AE324"/>
      <c r="AF324" s="4">
        <v>8743</v>
      </c>
      <c r="AG324" s="4">
        <v>5632</v>
      </c>
      <c r="AH324" s="4">
        <v>24306</v>
      </c>
      <c r="AI324" s="7">
        <v>4309</v>
      </c>
      <c r="AJ324" s="7">
        <v>6162</v>
      </c>
      <c r="AK324" s="7" t="s">
        <v>137</v>
      </c>
      <c r="AL324" s="7" t="s">
        <v>137</v>
      </c>
      <c r="AM324" s="7" t="s">
        <v>137</v>
      </c>
      <c r="AN324" s="7" t="s">
        <v>137</v>
      </c>
      <c r="AO324" s="7" t="s">
        <v>137</v>
      </c>
      <c r="AP324" s="7" t="s">
        <v>137</v>
      </c>
      <c r="AQ324" s="7" t="s">
        <v>137</v>
      </c>
      <c r="AR324" s="7" t="s">
        <v>137</v>
      </c>
      <c r="AS324" s="7" t="s">
        <v>137</v>
      </c>
      <c r="AT324" s="7" t="s">
        <v>137</v>
      </c>
      <c r="AU324">
        <v>0</v>
      </c>
    </row>
    <row r="325" spans="1:47">
      <c r="A325" s="2" t="str">
        <f t="shared" si="91"/>
        <v>Health Fund</v>
      </c>
      <c r="B325" s="2">
        <f t="shared" si="92"/>
        <v>48</v>
      </c>
      <c r="C325" s="2" t="str">
        <f t="shared" si="93"/>
        <v>County Health Department Fund</v>
      </c>
      <c r="D325" s="2" t="str">
        <f t="shared" si="89"/>
        <v>County Health Department Fund</v>
      </c>
      <c r="E325" s="2" t="s">
        <v>307</v>
      </c>
      <c r="G325" s="3"/>
      <c r="H325" s="2" t="str">
        <f t="shared" si="94"/>
        <v>Public Health Adminstrator</v>
      </c>
      <c r="I325" s="4">
        <v>26000</v>
      </c>
      <c r="J325" s="4">
        <v>40960</v>
      </c>
      <c r="K325" s="4">
        <v>40960</v>
      </c>
      <c r="L325" s="17">
        <v>50600</v>
      </c>
      <c r="M325" s="4">
        <v>49200</v>
      </c>
      <c r="N325" s="4">
        <v>51000</v>
      </c>
      <c r="O325" s="7">
        <v>56400</v>
      </c>
      <c r="P325" s="7">
        <v>53000</v>
      </c>
      <c r="Q325" s="7" t="s">
        <v>137</v>
      </c>
      <c r="R325" s="7" t="s">
        <v>137</v>
      </c>
      <c r="S325" s="7" t="s">
        <v>137</v>
      </c>
      <c r="T325" s="7" t="s">
        <v>137</v>
      </c>
      <c r="U325" s="7" t="s">
        <v>137</v>
      </c>
      <c r="V325" s="7" t="s">
        <v>137</v>
      </c>
      <c r="W325" s="7" t="s">
        <v>137</v>
      </c>
      <c r="X325" s="7" t="s">
        <v>137</v>
      </c>
      <c r="Y325" s="7" t="s">
        <v>137</v>
      </c>
      <c r="Z325" s="7" t="s">
        <v>137</v>
      </c>
      <c r="AA325">
        <v>0</v>
      </c>
      <c r="AB325">
        <v>0</v>
      </c>
      <c r="AC325" s="4">
        <v>16459</v>
      </c>
      <c r="AD325" s="4">
        <v>22648</v>
      </c>
      <c r="AE325"/>
      <c r="AF325" s="4">
        <v>68390</v>
      </c>
      <c r="AG325" s="4">
        <v>48968</v>
      </c>
      <c r="AH325" s="4">
        <v>51914</v>
      </c>
      <c r="AI325" s="7">
        <v>95096</v>
      </c>
      <c r="AJ325" s="7">
        <v>40221</v>
      </c>
      <c r="AK325" s="7" t="s">
        <v>137</v>
      </c>
      <c r="AL325" s="7" t="s">
        <v>137</v>
      </c>
      <c r="AM325" s="7" t="s">
        <v>137</v>
      </c>
      <c r="AN325" s="7" t="s">
        <v>137</v>
      </c>
      <c r="AO325" s="7" t="s">
        <v>137</v>
      </c>
      <c r="AP325" s="7" t="s">
        <v>137</v>
      </c>
      <c r="AQ325" s="7" t="s">
        <v>137</v>
      </c>
      <c r="AR325" s="7" t="s">
        <v>137</v>
      </c>
      <c r="AS325" s="7" t="s">
        <v>137</v>
      </c>
      <c r="AT325" s="7" t="s">
        <v>137</v>
      </c>
      <c r="AU325">
        <v>0</v>
      </c>
    </row>
    <row r="326" spans="1:47">
      <c r="A326" s="2" t="str">
        <f t="shared" si="91"/>
        <v>Health Fund</v>
      </c>
      <c r="B326" s="2">
        <f t="shared" si="92"/>
        <v>48</v>
      </c>
      <c r="C326" s="2" t="str">
        <f t="shared" si="93"/>
        <v>County Health Department Fund</v>
      </c>
      <c r="D326" s="2" t="str">
        <f t="shared" si="89"/>
        <v>County Health Department Fund</v>
      </c>
      <c r="E326" s="2" t="s">
        <v>346</v>
      </c>
      <c r="G326" s="3"/>
      <c r="H326" s="2" t="str">
        <f t="shared" si="94"/>
        <v>Public Health Adminstrator</v>
      </c>
      <c r="I326" s="4">
        <v>0</v>
      </c>
      <c r="J326" s="4">
        <v>0</v>
      </c>
      <c r="K326" s="4">
        <v>0</v>
      </c>
      <c r="L326" s="17">
        <v>0</v>
      </c>
      <c r="M326" s="4">
        <v>0</v>
      </c>
      <c r="N326" s="4" t="s">
        <v>137</v>
      </c>
      <c r="O326" s="4" t="s">
        <v>137</v>
      </c>
      <c r="P326" s="4" t="s">
        <v>137</v>
      </c>
      <c r="Q326" s="4" t="s">
        <v>137</v>
      </c>
      <c r="R326" s="4" t="s">
        <v>137</v>
      </c>
      <c r="S326" s="4" t="s">
        <v>137</v>
      </c>
      <c r="T326" s="4" t="s">
        <v>137</v>
      </c>
      <c r="U326" s="4" t="s">
        <v>137</v>
      </c>
      <c r="V326" s="4" t="s">
        <v>137</v>
      </c>
      <c r="W326" s="4" t="s">
        <v>137</v>
      </c>
      <c r="X326" s="4" t="s">
        <v>137</v>
      </c>
      <c r="Y326" s="4" t="s">
        <v>137</v>
      </c>
      <c r="Z326" s="7" t="s">
        <v>137</v>
      </c>
      <c r="AA326">
        <v>0</v>
      </c>
      <c r="AB326">
        <v>0</v>
      </c>
      <c r="AC326" s="4">
        <v>0</v>
      </c>
      <c r="AD326" s="4">
        <v>0</v>
      </c>
      <c r="AE326"/>
      <c r="AF326" s="4">
        <v>0</v>
      </c>
      <c r="AG326" s="4">
        <v>0</v>
      </c>
      <c r="AH326" s="4" t="s">
        <v>137</v>
      </c>
      <c r="AI326" s="4" t="s">
        <v>137</v>
      </c>
      <c r="AJ326" s="4" t="s">
        <v>137</v>
      </c>
      <c r="AK326" s="4" t="s">
        <v>137</v>
      </c>
      <c r="AL326" s="4" t="s">
        <v>137</v>
      </c>
      <c r="AM326" s="4" t="s">
        <v>137</v>
      </c>
      <c r="AN326" s="4" t="s">
        <v>137</v>
      </c>
      <c r="AO326" s="4" t="s">
        <v>137</v>
      </c>
      <c r="AP326" s="4" t="s">
        <v>137</v>
      </c>
      <c r="AQ326" s="4" t="s">
        <v>137</v>
      </c>
      <c r="AR326" s="4" t="s">
        <v>137</v>
      </c>
      <c r="AS326" s="4" t="s">
        <v>137</v>
      </c>
      <c r="AT326" s="4" t="s">
        <v>137</v>
      </c>
      <c r="AU326">
        <v>0</v>
      </c>
    </row>
    <row r="327" spans="1:47">
      <c r="A327" s="2" t="str">
        <f t="shared" si="91"/>
        <v>Health Fund</v>
      </c>
      <c r="B327" s="2">
        <f t="shared" si="92"/>
        <v>48</v>
      </c>
      <c r="C327" s="2" t="str">
        <f t="shared" si="93"/>
        <v>County Health Department Fund</v>
      </c>
      <c r="D327" s="2" t="str">
        <f t="shared" si="89"/>
        <v>County Health Department Fund</v>
      </c>
      <c r="E327" s="2" t="s">
        <v>347</v>
      </c>
      <c r="G327" s="3"/>
      <c r="H327" s="2" t="str">
        <f t="shared" si="94"/>
        <v>Public Health Adminstrator</v>
      </c>
      <c r="I327" s="4">
        <v>0</v>
      </c>
      <c r="J327" s="4">
        <v>0</v>
      </c>
      <c r="K327" s="4">
        <v>0</v>
      </c>
      <c r="L327" s="17">
        <v>0</v>
      </c>
      <c r="M327" s="4">
        <v>0</v>
      </c>
      <c r="N327" s="4" t="s">
        <v>137</v>
      </c>
      <c r="O327" s="4" t="s">
        <v>137</v>
      </c>
      <c r="P327" s="4" t="s">
        <v>137</v>
      </c>
      <c r="Q327" s="4" t="s">
        <v>137</v>
      </c>
      <c r="R327" s="4" t="s">
        <v>137</v>
      </c>
      <c r="S327" s="4" t="s">
        <v>137</v>
      </c>
      <c r="T327" s="4" t="s">
        <v>137</v>
      </c>
      <c r="U327" s="4" t="s">
        <v>137</v>
      </c>
      <c r="V327" s="4" t="s">
        <v>137</v>
      </c>
      <c r="W327" s="4" t="s">
        <v>137</v>
      </c>
      <c r="X327" s="4" t="s">
        <v>137</v>
      </c>
      <c r="Y327" s="4" t="s">
        <v>137</v>
      </c>
      <c r="Z327" s="7" t="s">
        <v>137</v>
      </c>
      <c r="AA327">
        <v>0</v>
      </c>
      <c r="AB327">
        <v>0</v>
      </c>
      <c r="AC327" s="4">
        <v>0</v>
      </c>
      <c r="AD327" s="4">
        <v>0</v>
      </c>
      <c r="AE327"/>
      <c r="AF327" s="4">
        <v>0</v>
      </c>
      <c r="AG327" s="4">
        <v>0</v>
      </c>
      <c r="AH327" s="4" t="s">
        <v>137</v>
      </c>
      <c r="AI327" s="4" t="s">
        <v>137</v>
      </c>
      <c r="AJ327" s="4" t="s">
        <v>137</v>
      </c>
      <c r="AK327" s="4" t="s">
        <v>137</v>
      </c>
      <c r="AL327" s="4" t="s">
        <v>137</v>
      </c>
      <c r="AM327" s="4" t="s">
        <v>137</v>
      </c>
      <c r="AN327" s="4" t="s">
        <v>137</v>
      </c>
      <c r="AO327" s="4" t="s">
        <v>137</v>
      </c>
      <c r="AP327" s="4" t="s">
        <v>137</v>
      </c>
      <c r="AQ327" s="4" t="s">
        <v>137</v>
      </c>
      <c r="AR327" s="4" t="s">
        <v>137</v>
      </c>
      <c r="AS327" s="4" t="s">
        <v>137</v>
      </c>
      <c r="AT327" s="4" t="s">
        <v>137</v>
      </c>
      <c r="AU327">
        <v>0</v>
      </c>
    </row>
    <row r="328" spans="1:47">
      <c r="A328" s="2" t="str">
        <f t="shared" si="91"/>
        <v>Health Fund</v>
      </c>
      <c r="B328" s="2">
        <f t="shared" si="92"/>
        <v>48</v>
      </c>
      <c r="C328" s="2" t="str">
        <f t="shared" si="93"/>
        <v>County Health Department Fund</v>
      </c>
      <c r="D328" s="2" t="str">
        <f t="shared" si="89"/>
        <v>County Health Department Fund</v>
      </c>
      <c r="E328" s="2" t="s">
        <v>348</v>
      </c>
      <c r="G328" s="3"/>
      <c r="H328" s="2" t="str">
        <f t="shared" si="94"/>
        <v>Public Health Adminstrator</v>
      </c>
      <c r="I328" s="4">
        <v>0</v>
      </c>
      <c r="J328" s="4">
        <v>0</v>
      </c>
      <c r="K328" s="4">
        <v>0</v>
      </c>
      <c r="L328" s="17">
        <v>0</v>
      </c>
      <c r="M328" s="4">
        <v>0</v>
      </c>
      <c r="N328" s="4" t="s">
        <v>137</v>
      </c>
      <c r="O328" s="4" t="s">
        <v>137</v>
      </c>
      <c r="P328" s="4" t="s">
        <v>137</v>
      </c>
      <c r="Q328" s="4" t="s">
        <v>137</v>
      </c>
      <c r="R328" s="4" t="s">
        <v>137</v>
      </c>
      <c r="S328" s="4" t="s">
        <v>137</v>
      </c>
      <c r="T328" s="4" t="s">
        <v>137</v>
      </c>
      <c r="U328" s="4" t="s">
        <v>137</v>
      </c>
      <c r="V328" s="4" t="s">
        <v>137</v>
      </c>
      <c r="W328" s="4" t="s">
        <v>137</v>
      </c>
      <c r="X328" s="4" t="s">
        <v>137</v>
      </c>
      <c r="Y328" s="4" t="s">
        <v>137</v>
      </c>
      <c r="Z328" s="7" t="s">
        <v>137</v>
      </c>
      <c r="AA328">
        <v>0</v>
      </c>
      <c r="AB328">
        <v>0</v>
      </c>
      <c r="AC328" s="4">
        <v>0</v>
      </c>
      <c r="AD328" s="4">
        <v>0</v>
      </c>
      <c r="AE328"/>
      <c r="AF328" s="4">
        <v>0</v>
      </c>
      <c r="AG328" s="4">
        <v>0</v>
      </c>
      <c r="AH328" s="4" t="s">
        <v>137</v>
      </c>
      <c r="AI328" s="4" t="s">
        <v>137</v>
      </c>
      <c r="AJ328" s="4" t="s">
        <v>137</v>
      </c>
      <c r="AK328" s="4" t="s">
        <v>137</v>
      </c>
      <c r="AL328" s="4" t="s">
        <v>137</v>
      </c>
      <c r="AM328" s="4" t="s">
        <v>137</v>
      </c>
      <c r="AN328" s="4" t="s">
        <v>137</v>
      </c>
      <c r="AO328" s="4" t="s">
        <v>137</v>
      </c>
      <c r="AP328" s="4" t="s">
        <v>137</v>
      </c>
      <c r="AQ328" s="4" t="s">
        <v>137</v>
      </c>
      <c r="AR328" s="4" t="s">
        <v>137</v>
      </c>
      <c r="AS328" s="4" t="s">
        <v>137</v>
      </c>
      <c r="AT328" s="4" t="s">
        <v>137</v>
      </c>
      <c r="AU328">
        <v>0</v>
      </c>
    </row>
    <row r="329" spans="1:47">
      <c r="A329" s="2" t="str">
        <f t="shared" si="91"/>
        <v>Health Fund</v>
      </c>
      <c r="B329" s="2">
        <f t="shared" si="92"/>
        <v>48</v>
      </c>
      <c r="C329" s="2" t="str">
        <f t="shared" si="93"/>
        <v>County Health Department Fund</v>
      </c>
      <c r="D329" s="2" t="str">
        <f t="shared" si="89"/>
        <v>County Health Department Fund</v>
      </c>
      <c r="E329" s="2" t="s">
        <v>349</v>
      </c>
      <c r="G329" s="3"/>
      <c r="H329" s="2" t="str">
        <f t="shared" si="94"/>
        <v>Public Health Adminstrator</v>
      </c>
      <c r="I329" s="4">
        <v>0</v>
      </c>
      <c r="J329" s="4">
        <v>0</v>
      </c>
      <c r="K329" s="4">
        <v>0</v>
      </c>
      <c r="L329" s="17">
        <v>0</v>
      </c>
      <c r="M329" s="4">
        <v>0</v>
      </c>
      <c r="N329" s="4" t="s">
        <v>137</v>
      </c>
      <c r="O329" s="4" t="s">
        <v>137</v>
      </c>
      <c r="P329" s="4" t="s">
        <v>137</v>
      </c>
      <c r="Q329" s="4" t="s">
        <v>137</v>
      </c>
      <c r="R329" s="4" t="s">
        <v>137</v>
      </c>
      <c r="S329" s="4" t="s">
        <v>137</v>
      </c>
      <c r="T329" s="4" t="s">
        <v>137</v>
      </c>
      <c r="U329" s="4" t="s">
        <v>137</v>
      </c>
      <c r="V329" s="4" t="s">
        <v>137</v>
      </c>
      <c r="W329" s="4" t="s">
        <v>137</v>
      </c>
      <c r="X329" s="4" t="s">
        <v>137</v>
      </c>
      <c r="Y329" s="4" t="s">
        <v>137</v>
      </c>
      <c r="Z329" s="7" t="s">
        <v>137</v>
      </c>
      <c r="AA329">
        <v>0</v>
      </c>
      <c r="AB329">
        <v>0</v>
      </c>
      <c r="AC329" s="4">
        <v>0</v>
      </c>
      <c r="AD329" s="4">
        <v>0</v>
      </c>
      <c r="AE329"/>
      <c r="AF329" s="4">
        <v>0</v>
      </c>
      <c r="AG329" s="4">
        <v>0</v>
      </c>
      <c r="AH329" s="4" t="s">
        <v>137</v>
      </c>
      <c r="AI329" s="4" t="s">
        <v>137</v>
      </c>
      <c r="AJ329" s="4" t="s">
        <v>137</v>
      </c>
      <c r="AK329" s="4" t="s">
        <v>137</v>
      </c>
      <c r="AL329" s="4" t="s">
        <v>137</v>
      </c>
      <c r="AM329" s="4" t="s">
        <v>137</v>
      </c>
      <c r="AN329" s="4" t="s">
        <v>137</v>
      </c>
      <c r="AO329" s="4" t="s">
        <v>137</v>
      </c>
      <c r="AP329" s="4" t="s">
        <v>137</v>
      </c>
      <c r="AQ329" s="4" t="s">
        <v>137</v>
      </c>
      <c r="AR329" s="4" t="s">
        <v>137</v>
      </c>
      <c r="AS329" s="4" t="s">
        <v>137</v>
      </c>
      <c r="AT329" s="4" t="s">
        <v>137</v>
      </c>
      <c r="AU329">
        <v>0</v>
      </c>
    </row>
    <row r="330" spans="1:47">
      <c r="A330" s="2" t="str">
        <f t="shared" si="91"/>
        <v>Health Fund</v>
      </c>
      <c r="B330" s="2">
        <f t="shared" si="92"/>
        <v>48</v>
      </c>
      <c r="C330" s="2" t="str">
        <f t="shared" si="93"/>
        <v>County Health Department Fund</v>
      </c>
      <c r="D330" s="2" t="str">
        <f t="shared" si="89"/>
        <v>County Health Department Fund</v>
      </c>
      <c r="E330" s="2" t="s">
        <v>350</v>
      </c>
      <c r="G330" s="3"/>
      <c r="H330" s="2" t="str">
        <f t="shared" si="94"/>
        <v>Public Health Adminstrator</v>
      </c>
      <c r="I330" s="4">
        <v>0</v>
      </c>
      <c r="J330" s="4">
        <v>0</v>
      </c>
      <c r="K330" s="4">
        <v>0</v>
      </c>
      <c r="L330" s="17">
        <v>0</v>
      </c>
      <c r="M330" s="4">
        <v>0</v>
      </c>
      <c r="N330" s="4" t="s">
        <v>137</v>
      </c>
      <c r="O330" s="4" t="s">
        <v>137</v>
      </c>
      <c r="P330" s="4" t="s">
        <v>137</v>
      </c>
      <c r="Q330" s="4" t="s">
        <v>137</v>
      </c>
      <c r="R330" s="4" t="s">
        <v>137</v>
      </c>
      <c r="S330" s="4" t="s">
        <v>137</v>
      </c>
      <c r="T330" s="4" t="s">
        <v>137</v>
      </c>
      <c r="U330" s="4" t="s">
        <v>137</v>
      </c>
      <c r="V330" s="4" t="s">
        <v>137</v>
      </c>
      <c r="W330" s="4" t="s">
        <v>137</v>
      </c>
      <c r="X330" s="4" t="s">
        <v>137</v>
      </c>
      <c r="Y330" s="4" t="s">
        <v>137</v>
      </c>
      <c r="Z330" s="7" t="s">
        <v>137</v>
      </c>
      <c r="AA330">
        <v>0</v>
      </c>
      <c r="AB330">
        <v>0</v>
      </c>
      <c r="AC330" s="4">
        <v>0</v>
      </c>
      <c r="AD330" s="4">
        <v>0</v>
      </c>
      <c r="AE330"/>
      <c r="AF330" s="4">
        <v>0</v>
      </c>
      <c r="AG330" s="4">
        <v>0</v>
      </c>
      <c r="AH330" s="4" t="s">
        <v>137</v>
      </c>
      <c r="AI330" s="4" t="s">
        <v>137</v>
      </c>
      <c r="AJ330" s="4" t="s">
        <v>137</v>
      </c>
      <c r="AK330" s="4" t="s">
        <v>137</v>
      </c>
      <c r="AL330" s="4" t="s">
        <v>137</v>
      </c>
      <c r="AM330" s="4" t="s">
        <v>137</v>
      </c>
      <c r="AN330" s="4" t="s">
        <v>137</v>
      </c>
      <c r="AO330" s="4" t="s">
        <v>137</v>
      </c>
      <c r="AP330" s="4" t="s">
        <v>137</v>
      </c>
      <c r="AQ330" s="4" t="s">
        <v>137</v>
      </c>
      <c r="AR330" s="4" t="s">
        <v>137</v>
      </c>
      <c r="AS330" s="4" t="s">
        <v>137</v>
      </c>
      <c r="AT330" s="4" t="s">
        <v>137</v>
      </c>
      <c r="AU330">
        <v>0</v>
      </c>
    </row>
    <row r="331" spans="1:47">
      <c r="A331" s="2" t="str">
        <f t="shared" si="91"/>
        <v>Health Fund</v>
      </c>
      <c r="B331" s="2">
        <f t="shared" si="92"/>
        <v>48</v>
      </c>
      <c r="C331" s="2" t="str">
        <f t="shared" si="93"/>
        <v>County Health Department Fund</v>
      </c>
      <c r="D331" s="2" t="str">
        <f t="shared" si="89"/>
        <v>County Health Department Fund</v>
      </c>
      <c r="E331" s="2" t="s">
        <v>308</v>
      </c>
      <c r="G331" s="3"/>
      <c r="H331" s="2" t="str">
        <f t="shared" si="94"/>
        <v>Public Health Adminstrator</v>
      </c>
      <c r="I331" s="4">
        <v>20000</v>
      </c>
      <c r="J331" s="4">
        <v>17000</v>
      </c>
      <c r="K331" s="4">
        <v>17000</v>
      </c>
      <c r="L331" s="17">
        <v>18000</v>
      </c>
      <c r="M331" s="4">
        <v>18000</v>
      </c>
      <c r="N331" s="4">
        <v>27000</v>
      </c>
      <c r="O331" s="7">
        <v>28000</v>
      </c>
      <c r="P331" s="7">
        <v>94000</v>
      </c>
      <c r="Q331" s="7" t="s">
        <v>137</v>
      </c>
      <c r="R331" s="7" t="s">
        <v>137</v>
      </c>
      <c r="S331" s="7" t="s">
        <v>137</v>
      </c>
      <c r="T331" s="7" t="s">
        <v>137</v>
      </c>
      <c r="U331" s="7" t="s">
        <v>137</v>
      </c>
      <c r="V331" s="7" t="s">
        <v>137</v>
      </c>
      <c r="W331" s="7" t="s">
        <v>137</v>
      </c>
      <c r="X331" s="7" t="s">
        <v>137</v>
      </c>
      <c r="Y331" s="7" t="s">
        <v>137</v>
      </c>
      <c r="Z331" s="7" t="s">
        <v>137</v>
      </c>
      <c r="AA331">
        <v>0</v>
      </c>
      <c r="AB331">
        <v>0</v>
      </c>
      <c r="AC331" s="4">
        <v>22715</v>
      </c>
      <c r="AD331" s="4">
        <v>9045</v>
      </c>
      <c r="AE331"/>
      <c r="AF331" s="4">
        <v>27402</v>
      </c>
      <c r="AG331" s="4">
        <v>7425</v>
      </c>
      <c r="AH331" s="4">
        <v>30954</v>
      </c>
      <c r="AI331" s="7">
        <v>153583</v>
      </c>
      <c r="AJ331" s="7">
        <v>159581</v>
      </c>
      <c r="AK331" s="7" t="s">
        <v>137</v>
      </c>
      <c r="AL331" s="7" t="s">
        <v>137</v>
      </c>
      <c r="AM331" s="7" t="s">
        <v>137</v>
      </c>
      <c r="AN331" s="7" t="s">
        <v>137</v>
      </c>
      <c r="AO331" s="7" t="s">
        <v>137</v>
      </c>
      <c r="AP331" s="7" t="s">
        <v>137</v>
      </c>
      <c r="AQ331" s="7" t="s">
        <v>137</v>
      </c>
      <c r="AR331" s="7" t="s">
        <v>137</v>
      </c>
      <c r="AS331" s="7" t="s">
        <v>137</v>
      </c>
      <c r="AT331" s="7" t="s">
        <v>137</v>
      </c>
      <c r="AU331">
        <v>0</v>
      </c>
    </row>
    <row r="332" spans="1:47">
      <c r="A332" s="2" t="str">
        <f t="shared" si="91"/>
        <v>Health Fund</v>
      </c>
      <c r="B332" s="2">
        <f t="shared" si="92"/>
        <v>48</v>
      </c>
      <c r="C332" s="2" t="str">
        <f t="shared" si="93"/>
        <v>County Health Department Fund</v>
      </c>
      <c r="D332" s="2" t="str">
        <f t="shared" si="89"/>
        <v>County Health Department Fund</v>
      </c>
      <c r="E332" s="2" t="s">
        <v>351</v>
      </c>
      <c r="G332" s="3"/>
      <c r="H332" s="2" t="str">
        <f t="shared" si="94"/>
        <v>Public Health Adminstrator</v>
      </c>
      <c r="I332" s="4">
        <v>0</v>
      </c>
      <c r="J332" s="4">
        <v>0</v>
      </c>
      <c r="K332" s="4">
        <v>0</v>
      </c>
      <c r="L332" s="17">
        <v>20000</v>
      </c>
      <c r="M332" s="4">
        <v>0</v>
      </c>
      <c r="N332" s="4" t="s">
        <v>137</v>
      </c>
      <c r="O332" s="7" t="s">
        <v>137</v>
      </c>
      <c r="P332" s="7" t="s">
        <v>137</v>
      </c>
      <c r="Q332" s="7" t="s">
        <v>137</v>
      </c>
      <c r="R332" s="7" t="s">
        <v>137</v>
      </c>
      <c r="S332" s="7" t="s">
        <v>137</v>
      </c>
      <c r="T332" s="7" t="s">
        <v>137</v>
      </c>
      <c r="U332" s="7" t="s">
        <v>137</v>
      </c>
      <c r="V332" s="7" t="s">
        <v>137</v>
      </c>
      <c r="W332" s="7" t="s">
        <v>137</v>
      </c>
      <c r="X332" s="7" t="s">
        <v>137</v>
      </c>
      <c r="Y332" s="7" t="s">
        <v>137</v>
      </c>
      <c r="Z332" s="7" t="s">
        <v>137</v>
      </c>
      <c r="AA332">
        <v>0</v>
      </c>
      <c r="AB332">
        <v>0</v>
      </c>
      <c r="AC332" s="4">
        <v>0</v>
      </c>
      <c r="AD332" s="4">
        <v>0</v>
      </c>
      <c r="AE332"/>
      <c r="AF332" s="4">
        <v>25524</v>
      </c>
      <c r="AG332" s="4">
        <v>0</v>
      </c>
      <c r="AH332" s="4" t="s">
        <v>137</v>
      </c>
      <c r="AI332" s="7" t="s">
        <v>137</v>
      </c>
      <c r="AJ332" s="7" t="s">
        <v>137</v>
      </c>
      <c r="AK332" s="7" t="s">
        <v>137</v>
      </c>
      <c r="AL332" s="7" t="s">
        <v>137</v>
      </c>
      <c r="AM332" s="7" t="s">
        <v>137</v>
      </c>
      <c r="AN332" s="7" t="s">
        <v>137</v>
      </c>
      <c r="AO332" s="7" t="s">
        <v>137</v>
      </c>
      <c r="AP332" s="7" t="s">
        <v>137</v>
      </c>
      <c r="AQ332" s="7" t="s">
        <v>137</v>
      </c>
      <c r="AR332" s="7" t="s">
        <v>137</v>
      </c>
      <c r="AS332" s="7" t="s">
        <v>137</v>
      </c>
      <c r="AT332" s="7" t="s">
        <v>137</v>
      </c>
      <c r="AU332">
        <v>0</v>
      </c>
    </row>
    <row r="333" spans="1:47">
      <c r="A333" s="2" t="str">
        <f t="shared" si="91"/>
        <v>Health Fund</v>
      </c>
      <c r="B333" s="2">
        <f t="shared" si="92"/>
        <v>48</v>
      </c>
      <c r="C333" s="2" t="str">
        <f t="shared" si="93"/>
        <v>County Health Department Fund</v>
      </c>
      <c r="D333" s="2" t="str">
        <f t="shared" si="89"/>
        <v>County Health Department Fund</v>
      </c>
      <c r="E333" s="2" t="s">
        <v>335</v>
      </c>
      <c r="G333" s="3"/>
      <c r="H333" s="2" t="str">
        <f t="shared" si="94"/>
        <v>Public Health Adminstrator</v>
      </c>
      <c r="I333" s="4">
        <v>0</v>
      </c>
      <c r="J333" s="4">
        <v>0</v>
      </c>
      <c r="K333" s="4">
        <v>0</v>
      </c>
      <c r="L333" s="17">
        <v>0</v>
      </c>
      <c r="M333" s="4">
        <v>23000</v>
      </c>
      <c r="N333" s="4">
        <v>18000</v>
      </c>
      <c r="O333" s="7">
        <v>10000</v>
      </c>
      <c r="P333" s="7" t="s">
        <v>137</v>
      </c>
      <c r="Q333" s="7" t="s">
        <v>137</v>
      </c>
      <c r="R333" s="7" t="s">
        <v>137</v>
      </c>
      <c r="S333" s="7" t="s">
        <v>137</v>
      </c>
      <c r="T333" s="7" t="s">
        <v>137</v>
      </c>
      <c r="U333" s="7" t="s">
        <v>137</v>
      </c>
      <c r="V333" s="7" t="s">
        <v>137</v>
      </c>
      <c r="W333" s="7" t="s">
        <v>137</v>
      </c>
      <c r="X333" s="7" t="s">
        <v>137</v>
      </c>
      <c r="Y333" s="7" t="s">
        <v>137</v>
      </c>
      <c r="Z333" s="7" t="s">
        <v>137</v>
      </c>
      <c r="AA333">
        <v>0</v>
      </c>
      <c r="AB333">
        <v>0</v>
      </c>
      <c r="AC333" s="4">
        <v>0</v>
      </c>
      <c r="AD333" s="4">
        <v>0</v>
      </c>
      <c r="AE333"/>
      <c r="AF333" s="4">
        <v>0</v>
      </c>
      <c r="AG333" s="4">
        <v>47874</v>
      </c>
      <c r="AH333" s="4">
        <v>9951</v>
      </c>
      <c r="AI333" s="7">
        <v>0</v>
      </c>
      <c r="AJ333" s="7" t="s">
        <v>137</v>
      </c>
      <c r="AK333" s="7" t="s">
        <v>137</v>
      </c>
      <c r="AL333" s="7" t="s">
        <v>137</v>
      </c>
      <c r="AM333" s="7" t="s">
        <v>137</v>
      </c>
      <c r="AN333" s="7" t="s">
        <v>137</v>
      </c>
      <c r="AO333" s="7" t="s">
        <v>137</v>
      </c>
      <c r="AP333" s="7" t="s">
        <v>137</v>
      </c>
      <c r="AQ333" s="7" t="s">
        <v>137</v>
      </c>
      <c r="AR333" s="7" t="s">
        <v>137</v>
      </c>
      <c r="AS333" s="7" t="s">
        <v>137</v>
      </c>
      <c r="AT333" s="7" t="s">
        <v>137</v>
      </c>
      <c r="AU333">
        <v>0</v>
      </c>
    </row>
    <row r="334" spans="1:47">
      <c r="A334" s="2" t="str">
        <f t="shared" si="91"/>
        <v>Health Fund</v>
      </c>
      <c r="B334" s="2">
        <f t="shared" si="92"/>
        <v>48</v>
      </c>
      <c r="C334" s="2" t="str">
        <f t="shared" si="93"/>
        <v>County Health Department Fund</v>
      </c>
      <c r="D334" s="2" t="str">
        <f t="shared" si="89"/>
        <v>County Health Department Fund</v>
      </c>
      <c r="E334" s="2" t="s">
        <v>309</v>
      </c>
      <c r="G334" s="3"/>
      <c r="H334" s="2" t="str">
        <f t="shared" si="94"/>
        <v>Public Health Adminstrator</v>
      </c>
      <c r="I334" s="4" t="s">
        <v>137</v>
      </c>
      <c r="J334" s="4" t="s">
        <v>137</v>
      </c>
      <c r="K334" s="4" t="s">
        <v>137</v>
      </c>
      <c r="L334" s="4" t="s">
        <v>137</v>
      </c>
      <c r="M334" s="4" t="s">
        <v>137</v>
      </c>
      <c r="N334" s="4" t="s">
        <v>137</v>
      </c>
      <c r="O334" s="7" t="s">
        <v>137</v>
      </c>
      <c r="P334" s="7">
        <v>0</v>
      </c>
      <c r="Q334" s="7" t="s">
        <v>137</v>
      </c>
      <c r="R334" s="7" t="s">
        <v>137</v>
      </c>
      <c r="S334" s="7" t="s">
        <v>137</v>
      </c>
      <c r="T334" s="7" t="s">
        <v>137</v>
      </c>
      <c r="U334" s="7" t="s">
        <v>137</v>
      </c>
      <c r="V334" s="7" t="s">
        <v>137</v>
      </c>
      <c r="W334" s="7" t="s">
        <v>137</v>
      </c>
      <c r="X334" s="7" t="s">
        <v>137</v>
      </c>
      <c r="Y334" s="7" t="s">
        <v>137</v>
      </c>
      <c r="Z334" s="7" t="s">
        <v>137</v>
      </c>
      <c r="AA334">
        <v>0</v>
      </c>
      <c r="AB334">
        <v>0</v>
      </c>
      <c r="AC334" s="4" t="s">
        <v>137</v>
      </c>
      <c r="AD334" s="4" t="s">
        <v>137</v>
      </c>
      <c r="AE334"/>
      <c r="AF334" s="4" t="s">
        <v>137</v>
      </c>
      <c r="AG334" s="4" t="s">
        <v>137</v>
      </c>
      <c r="AH334" s="4" t="s">
        <v>137</v>
      </c>
      <c r="AI334" s="7" t="s">
        <v>137</v>
      </c>
      <c r="AJ334" s="7">
        <v>804402</v>
      </c>
      <c r="AK334" s="7" t="s">
        <v>137</v>
      </c>
      <c r="AL334" s="7" t="s">
        <v>137</v>
      </c>
      <c r="AM334" s="7" t="s">
        <v>137</v>
      </c>
      <c r="AN334" s="7" t="s">
        <v>137</v>
      </c>
      <c r="AO334" s="7" t="s">
        <v>137</v>
      </c>
      <c r="AP334" s="7" t="s">
        <v>137</v>
      </c>
      <c r="AQ334" s="7" t="s">
        <v>137</v>
      </c>
      <c r="AR334" s="7" t="s">
        <v>137</v>
      </c>
      <c r="AS334" s="7" t="s">
        <v>137</v>
      </c>
      <c r="AT334" s="7" t="s">
        <v>137</v>
      </c>
      <c r="AU334">
        <v>0</v>
      </c>
    </row>
    <row r="335" spans="1:47">
      <c r="A335" s="2" t="str">
        <f t="shared" si="91"/>
        <v>Health Fund</v>
      </c>
      <c r="B335" s="2">
        <f t="shared" si="92"/>
        <v>48</v>
      </c>
      <c r="C335" s="2" t="str">
        <f t="shared" si="93"/>
        <v>County Health Department Fund</v>
      </c>
      <c r="D335" s="2" t="str">
        <f t="shared" si="89"/>
        <v>County Health Department Fund</v>
      </c>
      <c r="E335" s="2" t="s">
        <v>59</v>
      </c>
      <c r="G335" s="3"/>
      <c r="H335" s="2" t="str">
        <f t="shared" si="94"/>
        <v>Public Health Adminstrator</v>
      </c>
      <c r="I335" s="6">
        <v>66361</v>
      </c>
      <c r="J335" s="6">
        <v>47861</v>
      </c>
      <c r="K335" s="6">
        <v>47861</v>
      </c>
      <c r="L335" s="19">
        <v>86800</v>
      </c>
      <c r="M335" s="6">
        <v>69800</v>
      </c>
      <c r="N335" s="4">
        <v>69800</v>
      </c>
      <c r="O335" s="7">
        <v>86500</v>
      </c>
      <c r="P335" s="7">
        <v>71000</v>
      </c>
      <c r="Q335" s="7" t="s">
        <v>137</v>
      </c>
      <c r="R335" s="7" t="s">
        <v>137</v>
      </c>
      <c r="S335" s="7" t="s">
        <v>137</v>
      </c>
      <c r="T335" s="7" t="s">
        <v>137</v>
      </c>
      <c r="U335" s="7" t="s">
        <v>137</v>
      </c>
      <c r="V335" s="7" t="s">
        <v>137</v>
      </c>
      <c r="W335" s="7" t="s">
        <v>137</v>
      </c>
      <c r="X335" s="7" t="s">
        <v>137</v>
      </c>
      <c r="Y335" s="7" t="s">
        <v>137</v>
      </c>
      <c r="Z335" s="7" t="s">
        <v>137</v>
      </c>
      <c r="AA335">
        <v>0</v>
      </c>
      <c r="AB335">
        <v>0</v>
      </c>
      <c r="AC335" s="6">
        <v>31503</v>
      </c>
      <c r="AD335" s="6">
        <v>42562</v>
      </c>
      <c r="AE335">
        <v>355000</v>
      </c>
      <c r="AF335" s="6">
        <v>129838</v>
      </c>
      <c r="AG335" s="6">
        <v>217537</v>
      </c>
      <c r="AH335" s="4">
        <v>273130</v>
      </c>
      <c r="AI335" s="7">
        <v>166331</v>
      </c>
      <c r="AJ335" s="7">
        <v>136200</v>
      </c>
      <c r="AK335" s="7" t="s">
        <v>137</v>
      </c>
      <c r="AL335" s="7" t="s">
        <v>137</v>
      </c>
      <c r="AM335" s="7" t="s">
        <v>137</v>
      </c>
      <c r="AN335" s="7" t="s">
        <v>137</v>
      </c>
      <c r="AO335" s="7" t="s">
        <v>137</v>
      </c>
      <c r="AP335" s="7" t="s">
        <v>137</v>
      </c>
      <c r="AQ335" s="7" t="s">
        <v>137</v>
      </c>
      <c r="AR335" s="7" t="s">
        <v>137</v>
      </c>
      <c r="AS335" s="7" t="s">
        <v>137</v>
      </c>
      <c r="AT335" s="7" t="s">
        <v>137</v>
      </c>
      <c r="AU335">
        <v>0</v>
      </c>
    </row>
    <row r="336" spans="1:47">
      <c r="A336" s="2" t="str">
        <f t="shared" si="91"/>
        <v>Health Fund</v>
      </c>
      <c r="B336" s="2">
        <f t="shared" si="92"/>
        <v>48</v>
      </c>
      <c r="C336" s="2" t="str">
        <f t="shared" si="93"/>
        <v>County Health Department Fund</v>
      </c>
      <c r="D336" s="2" t="str">
        <f t="shared" si="89"/>
        <v>County Health Department Fund</v>
      </c>
      <c r="E336" s="2" t="s">
        <v>275</v>
      </c>
      <c r="G336" s="3"/>
      <c r="H336" s="2" t="str">
        <f t="shared" si="94"/>
        <v>Public Health Adminstrator</v>
      </c>
      <c r="I336" s="6" t="s">
        <v>137</v>
      </c>
      <c r="J336" s="6" t="s">
        <v>137</v>
      </c>
      <c r="K336" s="6" t="s">
        <v>137</v>
      </c>
      <c r="L336" s="6" t="s">
        <v>137</v>
      </c>
      <c r="M336" s="6" t="s">
        <v>137</v>
      </c>
      <c r="N336" s="6" t="s">
        <v>137</v>
      </c>
      <c r="O336" s="7" t="s">
        <v>137</v>
      </c>
      <c r="P336" s="10" t="s">
        <v>137</v>
      </c>
      <c r="Q336" s="10">
        <v>795305</v>
      </c>
      <c r="R336" s="10">
        <v>338500</v>
      </c>
      <c r="S336" s="10">
        <v>338500</v>
      </c>
      <c r="T336" s="10">
        <v>593104</v>
      </c>
      <c r="U336" s="10">
        <v>631585</v>
      </c>
      <c r="V336" s="10">
        <v>700000</v>
      </c>
      <c r="W336" s="10">
        <v>1700000</v>
      </c>
      <c r="X336" s="10">
        <v>620000</v>
      </c>
      <c r="Y336" s="10">
        <v>623733</v>
      </c>
      <c r="Z336" s="7" t="s">
        <v>137</v>
      </c>
      <c r="AA336">
        <v>3809137</v>
      </c>
      <c r="AB336">
        <v>3241390</v>
      </c>
      <c r="AC336" s="6" t="s">
        <v>137</v>
      </c>
      <c r="AD336" s="6" t="s">
        <v>137</v>
      </c>
      <c r="AE336">
        <v>275000</v>
      </c>
      <c r="AF336" s="6" t="s">
        <v>137</v>
      </c>
      <c r="AG336" s="6" t="s">
        <v>137</v>
      </c>
      <c r="AH336" s="6" t="s">
        <v>137</v>
      </c>
      <c r="AI336" s="7" t="s">
        <v>137</v>
      </c>
      <c r="AJ336" s="10" t="s">
        <v>137</v>
      </c>
      <c r="AK336" s="10">
        <v>867451</v>
      </c>
      <c r="AL336" s="10">
        <v>632862</v>
      </c>
      <c r="AM336" s="10">
        <v>525995</v>
      </c>
      <c r="AN336" s="10">
        <v>647313</v>
      </c>
      <c r="AO336" s="10">
        <v>671681</v>
      </c>
      <c r="AP336" s="10">
        <v>616293</v>
      </c>
      <c r="AQ336" s="10">
        <v>1453645</v>
      </c>
      <c r="AR336" s="10">
        <v>580373</v>
      </c>
      <c r="AS336" s="10">
        <v>637460</v>
      </c>
      <c r="AT336" s="10" t="s">
        <v>137</v>
      </c>
      <c r="AU336">
        <v>2957588.47</v>
      </c>
    </row>
    <row r="337" spans="1:47">
      <c r="A337" s="2" t="s">
        <v>415</v>
      </c>
      <c r="B337" s="2">
        <f>B318+1</f>
        <v>49</v>
      </c>
      <c r="C337" s="2" t="s">
        <v>214</v>
      </c>
      <c r="D337" s="2" t="str">
        <f t="shared" si="89"/>
        <v>Illinois Municipal Retirement Fund</v>
      </c>
      <c r="E337" s="2" t="s">
        <v>216</v>
      </c>
      <c r="H337" s="2" t="s">
        <v>427</v>
      </c>
      <c r="I337" s="4">
        <v>325000</v>
      </c>
      <c r="J337" s="4">
        <v>550000</v>
      </c>
      <c r="K337">
        <v>355000</v>
      </c>
      <c r="L337" s="17">
        <v>425000</v>
      </c>
      <c r="M337" s="4">
        <v>700000</v>
      </c>
      <c r="N337" s="4">
        <v>750000</v>
      </c>
      <c r="O337" s="9">
        <v>865000</v>
      </c>
      <c r="P337" s="9">
        <v>785000</v>
      </c>
      <c r="Q337" s="9">
        <v>850000</v>
      </c>
      <c r="R337" s="9">
        <v>870000</v>
      </c>
      <c r="S337" s="9">
        <v>962000</v>
      </c>
      <c r="T337" s="9">
        <v>1013000</v>
      </c>
      <c r="U337" s="9">
        <v>1220000</v>
      </c>
      <c r="V337" s="9">
        <v>1070000</v>
      </c>
      <c r="W337" s="9">
        <v>1070000</v>
      </c>
      <c r="X337" s="9">
        <v>1080000</v>
      </c>
      <c r="Y337" s="9">
        <v>1080000</v>
      </c>
      <c r="Z337" s="7">
        <v>1285000</v>
      </c>
      <c r="AA337">
        <v>1560000</v>
      </c>
      <c r="AB337">
        <v>1560000</v>
      </c>
      <c r="AC337" s="4">
        <v>533363</v>
      </c>
      <c r="AD337" s="4">
        <v>525353</v>
      </c>
      <c r="AE337">
        <v>0</v>
      </c>
      <c r="AF337" s="4">
        <v>615806</v>
      </c>
      <c r="AG337" s="4">
        <v>741374</v>
      </c>
      <c r="AH337" s="4">
        <v>820747</v>
      </c>
      <c r="AI337" s="11">
        <v>861022</v>
      </c>
      <c r="AJ337" s="11">
        <v>835082</v>
      </c>
      <c r="AK337" s="11">
        <v>833346</v>
      </c>
      <c r="AL337" s="11">
        <v>962368</v>
      </c>
      <c r="AM337" s="11">
        <v>1049640</v>
      </c>
      <c r="AN337" s="11">
        <v>1106245</v>
      </c>
      <c r="AO337" s="11">
        <v>1101078</v>
      </c>
      <c r="AP337" s="11">
        <v>1084523</v>
      </c>
      <c r="AQ337" s="11">
        <v>1021679</v>
      </c>
      <c r="AR337" s="11">
        <v>1023116</v>
      </c>
      <c r="AS337" s="11">
        <v>1059604</v>
      </c>
      <c r="AT337" s="11">
        <v>1186222</v>
      </c>
      <c r="AU337">
        <v>1564049.32</v>
      </c>
    </row>
    <row r="338" spans="1:47">
      <c r="A338" s="2" t="s">
        <v>415</v>
      </c>
      <c r="B338" s="2">
        <f>B337+1</f>
        <v>50</v>
      </c>
      <c r="C338" s="2" t="s">
        <v>217</v>
      </c>
      <c r="D338" s="2" t="str">
        <f t="shared" si="89"/>
        <v>Social Security Fund</v>
      </c>
      <c r="E338" s="2" t="s">
        <v>218</v>
      </c>
      <c r="H338" s="2" t="s">
        <v>427</v>
      </c>
      <c r="I338" s="4" t="s">
        <v>137</v>
      </c>
      <c r="J338" s="4" t="s">
        <v>137</v>
      </c>
      <c r="K338">
        <v>275000</v>
      </c>
      <c r="L338" s="4" t="s">
        <v>137</v>
      </c>
      <c r="M338" s="4" t="s">
        <v>137</v>
      </c>
      <c r="N338" s="4">
        <v>320000</v>
      </c>
      <c r="O338" s="9">
        <v>315000</v>
      </c>
      <c r="P338" s="9">
        <v>325000</v>
      </c>
      <c r="Q338" s="9">
        <v>325000</v>
      </c>
      <c r="R338" s="9">
        <v>335000</v>
      </c>
      <c r="S338" s="9">
        <v>670000</v>
      </c>
      <c r="T338" s="9">
        <v>425000</v>
      </c>
      <c r="U338" s="9">
        <v>300000</v>
      </c>
      <c r="V338" s="9">
        <v>360000</v>
      </c>
      <c r="W338" s="9">
        <v>360000</v>
      </c>
      <c r="X338" s="9">
        <v>360000</v>
      </c>
      <c r="Y338" s="9">
        <v>360000</v>
      </c>
      <c r="Z338" s="7">
        <v>396000</v>
      </c>
      <c r="AA338">
        <v>386000</v>
      </c>
      <c r="AB338">
        <v>386000</v>
      </c>
      <c r="AC338" s="4"/>
      <c r="AD338" s="4"/>
      <c r="AE338"/>
      <c r="AF338" s="4"/>
      <c r="AG338" s="4"/>
      <c r="AH338" s="4">
        <v>306500</v>
      </c>
      <c r="AI338" s="11">
        <v>317854</v>
      </c>
      <c r="AJ338" s="11">
        <v>342493</v>
      </c>
      <c r="AK338" s="11">
        <v>361281</v>
      </c>
      <c r="AL338" s="11">
        <v>379123</v>
      </c>
      <c r="AM338" s="11">
        <v>324488</v>
      </c>
      <c r="AN338" s="11">
        <v>327791</v>
      </c>
      <c r="AO338" s="11">
        <v>318689</v>
      </c>
      <c r="AP338" s="11">
        <v>317111</v>
      </c>
      <c r="AQ338" s="11">
        <v>313942</v>
      </c>
      <c r="AR338" s="11">
        <v>310172</v>
      </c>
      <c r="AS338" s="11">
        <v>325279</v>
      </c>
      <c r="AT338" s="11">
        <v>370431</v>
      </c>
      <c r="AU338">
        <v>373349.85</v>
      </c>
    </row>
    <row r="339" spans="1:47">
      <c r="A339" s="2" t="s">
        <v>415</v>
      </c>
      <c r="B339" s="2">
        <f>B338+1</f>
        <v>51</v>
      </c>
      <c r="C339" s="2" t="s">
        <v>282</v>
      </c>
      <c r="D339" s="2" t="str">
        <f t="shared" si="89"/>
        <v>Animal Control Claim Fund</v>
      </c>
      <c r="E339" s="2" t="s">
        <v>293</v>
      </c>
      <c r="H339" s="2" t="s">
        <v>422</v>
      </c>
      <c r="I339" s="4">
        <v>10000</v>
      </c>
      <c r="J339" s="4">
        <v>20000</v>
      </c>
      <c r="K339">
        <v>20000</v>
      </c>
      <c r="L339" s="17">
        <v>20000</v>
      </c>
      <c r="M339" s="4">
        <v>0</v>
      </c>
      <c r="N339" s="4">
        <v>0</v>
      </c>
      <c r="O339" s="9">
        <v>0</v>
      </c>
      <c r="P339" s="9">
        <v>0</v>
      </c>
      <c r="Q339" s="9">
        <v>0</v>
      </c>
      <c r="R339" s="9">
        <v>0</v>
      </c>
      <c r="S339" s="9">
        <v>0</v>
      </c>
      <c r="T339" s="9">
        <v>0</v>
      </c>
      <c r="U339" s="9">
        <v>0</v>
      </c>
      <c r="V339" s="9">
        <v>0</v>
      </c>
      <c r="W339" s="9">
        <v>0</v>
      </c>
      <c r="X339" s="9">
        <v>0</v>
      </c>
      <c r="Y339" s="9" t="s">
        <v>137</v>
      </c>
      <c r="Z339" s="7" t="s">
        <v>137</v>
      </c>
      <c r="AA339">
        <v>0</v>
      </c>
      <c r="AB339">
        <v>0</v>
      </c>
      <c r="AC339" s="4">
        <v>840</v>
      </c>
      <c r="AD339" s="4">
        <v>210</v>
      </c>
      <c r="AE339"/>
      <c r="AF339" s="4">
        <v>345</v>
      </c>
      <c r="AG339" s="4">
        <v>1051</v>
      </c>
      <c r="AH339" s="4">
        <v>309</v>
      </c>
      <c r="AI339" s="11">
        <v>240</v>
      </c>
      <c r="AJ339" s="11">
        <v>210</v>
      </c>
      <c r="AK339" s="11">
        <v>360</v>
      </c>
      <c r="AL339" s="11">
        <v>0</v>
      </c>
      <c r="AM339" s="11">
        <v>0</v>
      </c>
      <c r="AN339" s="11">
        <v>0</v>
      </c>
      <c r="AO339" s="11">
        <v>0</v>
      </c>
      <c r="AP339" s="11">
        <v>0</v>
      </c>
      <c r="AQ339" s="11">
        <v>0</v>
      </c>
      <c r="AR339" s="11">
        <v>0</v>
      </c>
      <c r="AS339" s="11" t="s">
        <v>137</v>
      </c>
      <c r="AT339" s="11" t="s">
        <v>137</v>
      </c>
      <c r="AU339">
        <v>0</v>
      </c>
    </row>
    <row r="340" spans="1:47">
      <c r="A340" s="2" t="s">
        <v>415</v>
      </c>
      <c r="B340" s="2">
        <f>B339+1</f>
        <v>52</v>
      </c>
      <c r="C340" s="2" t="s">
        <v>219</v>
      </c>
      <c r="D340" s="2" t="str">
        <f t="shared" si="89"/>
        <v>Animal Control Working Fund</v>
      </c>
      <c r="E340" s="2" t="s">
        <v>114</v>
      </c>
      <c r="G340" s="3"/>
      <c r="H340" s="2" t="s">
        <v>422</v>
      </c>
      <c r="I340" s="4" t="s">
        <v>137</v>
      </c>
      <c r="J340" s="4" t="s">
        <v>137</v>
      </c>
      <c r="K340"/>
      <c r="L340" s="4" t="s">
        <v>137</v>
      </c>
      <c r="M340" s="4" t="s">
        <v>137</v>
      </c>
      <c r="N340" s="4" t="s">
        <v>137</v>
      </c>
      <c r="O340" s="7" t="s">
        <v>137</v>
      </c>
      <c r="P340" s="7" t="s">
        <v>137</v>
      </c>
      <c r="Q340" s="7" t="s">
        <v>137</v>
      </c>
      <c r="R340" s="7" t="s">
        <v>137</v>
      </c>
      <c r="S340" s="7" t="s">
        <v>137</v>
      </c>
      <c r="T340" s="7" t="s">
        <v>137</v>
      </c>
      <c r="U340" s="7" t="s">
        <v>137</v>
      </c>
      <c r="V340" s="7">
        <v>30000</v>
      </c>
      <c r="W340" s="7">
        <v>23682</v>
      </c>
      <c r="X340" s="7">
        <v>41000</v>
      </c>
      <c r="Y340" s="7">
        <v>48217</v>
      </c>
      <c r="Z340" s="7">
        <v>62174</v>
      </c>
      <c r="AA340">
        <f>45910.32+6306.6+10967.23</f>
        <v>63184.149999999994</v>
      </c>
      <c r="AB340">
        <f>46920.24+11900+10000</f>
        <v>68820.239999999991</v>
      </c>
      <c r="AC340" s="4" t="s">
        <v>137</v>
      </c>
      <c r="AD340" s="4" t="s">
        <v>137</v>
      </c>
      <c r="AE340"/>
      <c r="AF340" s="4" t="s">
        <v>137</v>
      </c>
      <c r="AG340" s="4" t="s">
        <v>137</v>
      </c>
      <c r="AH340" s="4" t="s">
        <v>137</v>
      </c>
      <c r="AI340" s="7" t="s">
        <v>137</v>
      </c>
      <c r="AJ340" s="7" t="s">
        <v>137</v>
      </c>
      <c r="AK340" s="7" t="s">
        <v>137</v>
      </c>
      <c r="AL340" s="7" t="s">
        <v>137</v>
      </c>
      <c r="AM340" s="7" t="s">
        <v>137</v>
      </c>
      <c r="AN340" s="7" t="s">
        <v>137</v>
      </c>
      <c r="AO340" s="7" t="s">
        <v>137</v>
      </c>
      <c r="AP340" s="7">
        <v>24409</v>
      </c>
      <c r="AQ340" s="7">
        <v>23682</v>
      </c>
      <c r="AR340" s="7">
        <v>40597</v>
      </c>
      <c r="AS340" s="7">
        <v>43653</v>
      </c>
      <c r="AT340" s="7">
        <v>62174</v>
      </c>
      <c r="AU340">
        <f>45910.32+6306.6+10967.23-1036.21</f>
        <v>62147.939999999995</v>
      </c>
    </row>
    <row r="341" spans="1:47">
      <c r="A341" s="2" t="str">
        <f t="shared" ref="A341:C344" si="95">A340</f>
        <v>Special Purpose Fund</v>
      </c>
      <c r="B341" s="2">
        <f t="shared" si="95"/>
        <v>52</v>
      </c>
      <c r="C341" s="2" t="str">
        <f t="shared" si="95"/>
        <v>Animal Control Working Fund</v>
      </c>
      <c r="D341" s="2" t="str">
        <f t="shared" si="89"/>
        <v>Animal Control Working Fund</v>
      </c>
      <c r="E341" s="2" t="s">
        <v>213</v>
      </c>
      <c r="G341" s="3"/>
      <c r="H341" s="2" t="str">
        <f>H340</f>
        <v>Animal Control Adminstrator</v>
      </c>
      <c r="I341" s="4">
        <v>0</v>
      </c>
      <c r="J341" s="4">
        <v>0</v>
      </c>
      <c r="K341"/>
      <c r="L341" s="17">
        <v>0</v>
      </c>
      <c r="M341" s="4">
        <v>0</v>
      </c>
      <c r="N341" s="4" t="s">
        <v>137</v>
      </c>
      <c r="O341" s="4" t="s">
        <v>137</v>
      </c>
      <c r="P341" s="4" t="s">
        <v>137</v>
      </c>
      <c r="Q341" s="4" t="s">
        <v>137</v>
      </c>
      <c r="R341" s="4" t="s">
        <v>137</v>
      </c>
      <c r="S341" s="4" t="s">
        <v>137</v>
      </c>
      <c r="T341" s="4" t="s">
        <v>137</v>
      </c>
      <c r="U341" s="4" t="s">
        <v>137</v>
      </c>
      <c r="V341" s="4" t="s">
        <v>137</v>
      </c>
      <c r="W341" s="4" t="s">
        <v>137</v>
      </c>
      <c r="X341" s="4" t="s">
        <v>137</v>
      </c>
      <c r="Y341" s="4" t="s">
        <v>137</v>
      </c>
      <c r="Z341" s="7" t="s">
        <v>137</v>
      </c>
      <c r="AA341">
        <v>0</v>
      </c>
      <c r="AB341">
        <v>0</v>
      </c>
      <c r="AC341" s="4">
        <v>0</v>
      </c>
      <c r="AD341" s="4">
        <v>0</v>
      </c>
      <c r="AE341">
        <v>22740.91</v>
      </c>
      <c r="AF341" s="4">
        <v>0</v>
      </c>
      <c r="AG341" s="4">
        <v>0</v>
      </c>
      <c r="AH341" s="4" t="s">
        <v>137</v>
      </c>
      <c r="AI341" s="4" t="s">
        <v>137</v>
      </c>
      <c r="AJ341" s="4" t="s">
        <v>137</v>
      </c>
      <c r="AK341" s="4" t="s">
        <v>137</v>
      </c>
      <c r="AL341" s="4" t="s">
        <v>137</v>
      </c>
      <c r="AM341" s="4" t="s">
        <v>137</v>
      </c>
      <c r="AN341" s="4" t="s">
        <v>137</v>
      </c>
      <c r="AO341" s="4" t="s">
        <v>137</v>
      </c>
      <c r="AP341" s="4" t="s">
        <v>137</v>
      </c>
      <c r="AQ341" s="4" t="s">
        <v>137</v>
      </c>
      <c r="AR341" s="4" t="s">
        <v>137</v>
      </c>
      <c r="AS341" s="4" t="s">
        <v>137</v>
      </c>
      <c r="AT341" s="4" t="s">
        <v>137</v>
      </c>
      <c r="AU341">
        <v>0</v>
      </c>
    </row>
    <row r="342" spans="1:47">
      <c r="A342" s="2" t="str">
        <f t="shared" si="95"/>
        <v>Special Purpose Fund</v>
      </c>
      <c r="B342" s="2">
        <f t="shared" si="95"/>
        <v>52</v>
      </c>
      <c r="C342" s="2" t="str">
        <f t="shared" si="95"/>
        <v>Animal Control Working Fund</v>
      </c>
      <c r="D342" s="2" t="str">
        <f t="shared" si="89"/>
        <v>Animal Control Working Fund</v>
      </c>
      <c r="E342" s="2" t="s">
        <v>59</v>
      </c>
      <c r="G342" s="3"/>
      <c r="H342" s="2" t="str">
        <f>H341</f>
        <v>Animal Control Adminstrator</v>
      </c>
      <c r="I342" s="4">
        <v>0</v>
      </c>
      <c r="J342" s="4">
        <v>0</v>
      </c>
      <c r="K342"/>
      <c r="L342" s="17">
        <v>0</v>
      </c>
      <c r="M342" s="4">
        <v>0</v>
      </c>
      <c r="N342" s="4" t="s">
        <v>137</v>
      </c>
      <c r="O342" s="4" t="s">
        <v>137</v>
      </c>
      <c r="P342" s="4" t="s">
        <v>137</v>
      </c>
      <c r="Q342" s="4" t="s">
        <v>137</v>
      </c>
      <c r="R342" s="4" t="s">
        <v>137</v>
      </c>
      <c r="S342" s="4" t="s">
        <v>137</v>
      </c>
      <c r="T342" s="4" t="s">
        <v>137</v>
      </c>
      <c r="U342" s="4" t="s">
        <v>137</v>
      </c>
      <c r="V342" s="4" t="s">
        <v>137</v>
      </c>
      <c r="W342" s="4" t="s">
        <v>137</v>
      </c>
      <c r="X342" s="4" t="s">
        <v>137</v>
      </c>
      <c r="Y342" s="4" t="s">
        <v>137</v>
      </c>
      <c r="Z342" s="7" t="s">
        <v>137</v>
      </c>
      <c r="AA342">
        <v>0</v>
      </c>
      <c r="AB342">
        <v>0</v>
      </c>
      <c r="AC342" s="4">
        <v>0</v>
      </c>
      <c r="AD342" s="4">
        <v>0</v>
      </c>
      <c r="AE342"/>
      <c r="AF342" s="4">
        <v>0</v>
      </c>
      <c r="AG342" s="4">
        <v>0</v>
      </c>
      <c r="AH342" s="4" t="s">
        <v>137</v>
      </c>
      <c r="AI342" s="4" t="s">
        <v>137</v>
      </c>
      <c r="AJ342" s="4" t="s">
        <v>137</v>
      </c>
      <c r="AK342" s="4" t="s">
        <v>137</v>
      </c>
      <c r="AL342" s="4" t="s">
        <v>137</v>
      </c>
      <c r="AM342" s="4" t="s">
        <v>137</v>
      </c>
      <c r="AN342" s="4" t="s">
        <v>137</v>
      </c>
      <c r="AO342" s="4" t="s">
        <v>137</v>
      </c>
      <c r="AP342" s="4" t="s">
        <v>137</v>
      </c>
      <c r="AQ342" s="4" t="s">
        <v>137</v>
      </c>
      <c r="AR342" s="4" t="s">
        <v>137</v>
      </c>
      <c r="AS342" s="4" t="s">
        <v>137</v>
      </c>
      <c r="AT342" s="4" t="s">
        <v>137</v>
      </c>
      <c r="AU342">
        <v>0</v>
      </c>
    </row>
    <row r="343" spans="1:47">
      <c r="A343" s="2" t="str">
        <f t="shared" si="95"/>
        <v>Special Purpose Fund</v>
      </c>
      <c r="B343" s="2">
        <f t="shared" si="95"/>
        <v>52</v>
      </c>
      <c r="C343" s="2" t="str">
        <f t="shared" si="95"/>
        <v>Animal Control Working Fund</v>
      </c>
      <c r="D343" s="2" t="str">
        <f t="shared" si="89"/>
        <v>Animal Control Working Fund</v>
      </c>
      <c r="E343" s="2" t="s">
        <v>283</v>
      </c>
      <c r="G343" s="3"/>
      <c r="H343" s="2" t="str">
        <f>H342</f>
        <v>Animal Control Adminstrator</v>
      </c>
      <c r="I343" s="6">
        <v>30000</v>
      </c>
      <c r="J343" s="6">
        <v>25000</v>
      </c>
      <c r="K343">
        <v>20000</v>
      </c>
      <c r="L343" s="19">
        <v>25000</v>
      </c>
      <c r="M343" s="6">
        <v>12000</v>
      </c>
      <c r="N343" s="6">
        <v>12000</v>
      </c>
      <c r="O343" s="7">
        <v>30000</v>
      </c>
      <c r="P343" s="7">
        <v>20000</v>
      </c>
      <c r="Q343" s="7">
        <v>20000</v>
      </c>
      <c r="R343" s="7">
        <v>20000</v>
      </c>
      <c r="S343" s="7">
        <v>30000</v>
      </c>
      <c r="T343" s="7">
        <v>35800</v>
      </c>
      <c r="U343" s="7">
        <v>49000</v>
      </c>
      <c r="V343" s="7">
        <v>50000</v>
      </c>
      <c r="W343" s="7">
        <v>56318</v>
      </c>
      <c r="X343" s="7">
        <v>44000</v>
      </c>
      <c r="Y343" s="7">
        <v>571783</v>
      </c>
      <c r="Z343" s="7">
        <v>44826</v>
      </c>
      <c r="AA343">
        <v>43818.85</v>
      </c>
      <c r="AB343">
        <f>110000-AB340</f>
        <v>41179.760000000009</v>
      </c>
      <c r="AC343" s="6">
        <v>17491</v>
      </c>
      <c r="AD343" s="6">
        <v>21335</v>
      </c>
      <c r="AE343"/>
      <c r="AF343" s="6">
        <v>11089</v>
      </c>
      <c r="AG343" s="6">
        <v>17253</v>
      </c>
      <c r="AH343" s="6">
        <v>18173</v>
      </c>
      <c r="AI343" s="7">
        <v>21300</v>
      </c>
      <c r="AJ343" s="7">
        <v>19259</v>
      </c>
      <c r="AK343" s="7">
        <v>18971</v>
      </c>
      <c r="AL343" s="7">
        <v>19051</v>
      </c>
      <c r="AM343" s="7">
        <v>29956</v>
      </c>
      <c r="AN343" s="7">
        <v>31601</v>
      </c>
      <c r="AO343" s="7">
        <v>34059</v>
      </c>
      <c r="AP343" s="7">
        <v>48712</v>
      </c>
      <c r="AQ343" s="7">
        <v>47969</v>
      </c>
      <c r="AR343" s="7">
        <v>43867</v>
      </c>
      <c r="AS343" s="7">
        <v>548145</v>
      </c>
      <c r="AT343" s="7">
        <v>45085</v>
      </c>
      <c r="AU343">
        <v>42782.64</v>
      </c>
    </row>
    <row r="344" spans="1:47">
      <c r="A344" s="2" t="str">
        <f t="shared" si="95"/>
        <v>Special Purpose Fund</v>
      </c>
      <c r="B344" s="2">
        <f t="shared" si="95"/>
        <v>52</v>
      </c>
      <c r="C344" s="2" t="str">
        <f t="shared" si="95"/>
        <v>Animal Control Working Fund</v>
      </c>
      <c r="D344" s="2" t="str">
        <f t="shared" si="89"/>
        <v>Animal Control Working Fund</v>
      </c>
      <c r="E344" s="2" t="s">
        <v>143</v>
      </c>
      <c r="G344" s="3"/>
      <c r="H344" s="2" t="str">
        <f>H343</f>
        <v>Animal Control Adminstrator</v>
      </c>
      <c r="I344" s="5" t="s">
        <v>137</v>
      </c>
      <c r="J344" s="5" t="s">
        <v>137</v>
      </c>
      <c r="K344"/>
      <c r="L344" s="5" t="s">
        <v>137</v>
      </c>
      <c r="M344" s="5" t="s">
        <v>137</v>
      </c>
      <c r="N344" s="5" t="s">
        <v>137</v>
      </c>
      <c r="O344" s="10" t="s">
        <v>137</v>
      </c>
      <c r="P344" s="10" t="s">
        <v>137</v>
      </c>
      <c r="Q344" s="10" t="s">
        <v>137</v>
      </c>
      <c r="R344" s="10" t="s">
        <v>137</v>
      </c>
      <c r="S344" s="10" t="s">
        <v>137</v>
      </c>
      <c r="T344" s="10" t="s">
        <v>137</v>
      </c>
      <c r="U344" s="10" t="s">
        <v>137</v>
      </c>
      <c r="V344" s="10" t="s">
        <v>137</v>
      </c>
      <c r="W344" s="10" t="s">
        <v>137</v>
      </c>
      <c r="X344" s="10">
        <v>0</v>
      </c>
      <c r="Y344" s="10" t="s">
        <v>137</v>
      </c>
      <c r="Z344" s="7" t="s">
        <v>137</v>
      </c>
      <c r="AA344">
        <v>0</v>
      </c>
      <c r="AB344">
        <v>0</v>
      </c>
      <c r="AC344" s="6" t="s">
        <v>137</v>
      </c>
      <c r="AD344" s="6" t="s">
        <v>137</v>
      </c>
      <c r="AE344">
        <v>3885.04</v>
      </c>
      <c r="AF344" s="6" t="s">
        <v>137</v>
      </c>
      <c r="AG344" s="6" t="s">
        <v>137</v>
      </c>
      <c r="AH344" s="6" t="s">
        <v>137</v>
      </c>
      <c r="AI344" s="7" t="s">
        <v>137</v>
      </c>
      <c r="AJ344" s="7" t="s">
        <v>137</v>
      </c>
      <c r="AK344" s="7" t="s">
        <v>137</v>
      </c>
      <c r="AL344" s="7" t="s">
        <v>137</v>
      </c>
      <c r="AM344" s="7" t="s">
        <v>137</v>
      </c>
      <c r="AN344" s="7" t="s">
        <v>137</v>
      </c>
      <c r="AO344" s="7" t="s">
        <v>137</v>
      </c>
      <c r="AP344" s="7" t="s">
        <v>137</v>
      </c>
      <c r="AQ344" s="7" t="s">
        <v>137</v>
      </c>
      <c r="AR344" s="7">
        <v>885</v>
      </c>
      <c r="AS344" s="7" t="s">
        <v>137</v>
      </c>
      <c r="AT344" s="7" t="s">
        <v>137</v>
      </c>
      <c r="AU344">
        <v>0</v>
      </c>
    </row>
    <row r="345" spans="1:47">
      <c r="A345" s="2" t="s">
        <v>415</v>
      </c>
      <c r="B345" s="2">
        <f>B340+1</f>
        <v>53</v>
      </c>
      <c r="C345" s="2" t="s">
        <v>306</v>
      </c>
      <c r="D345" s="2" t="str">
        <f t="shared" si="89"/>
        <v>Sheriff's LS21 Fund</v>
      </c>
      <c r="E345" s="2" t="s">
        <v>79</v>
      </c>
      <c r="H345" s="2" t="s">
        <v>99</v>
      </c>
      <c r="I345" s="4" t="s">
        <v>137</v>
      </c>
      <c r="J345" s="4" t="s">
        <v>137</v>
      </c>
      <c r="K345"/>
      <c r="L345" s="4" t="s">
        <v>137</v>
      </c>
      <c r="M345" s="4" t="s">
        <v>137</v>
      </c>
      <c r="N345" s="4">
        <v>0</v>
      </c>
      <c r="O345" s="9">
        <v>0</v>
      </c>
      <c r="P345" s="9">
        <v>0</v>
      </c>
      <c r="Q345" s="9" t="s">
        <v>137</v>
      </c>
      <c r="R345" s="9" t="s">
        <v>137</v>
      </c>
      <c r="S345" s="9" t="s">
        <v>137</v>
      </c>
      <c r="T345" s="9" t="s">
        <v>137</v>
      </c>
      <c r="U345" s="9" t="s">
        <v>137</v>
      </c>
      <c r="V345" s="9" t="s">
        <v>137</v>
      </c>
      <c r="W345" s="9" t="s">
        <v>137</v>
      </c>
      <c r="X345" s="9" t="s">
        <v>137</v>
      </c>
      <c r="Y345" s="9" t="s">
        <v>137</v>
      </c>
      <c r="Z345" s="7" t="s">
        <v>137</v>
      </c>
      <c r="AA345">
        <v>0</v>
      </c>
      <c r="AB345"/>
      <c r="AC345" s="4"/>
      <c r="AD345" s="4"/>
      <c r="AE345"/>
      <c r="AF345" s="4"/>
      <c r="AG345" s="4"/>
      <c r="AH345" s="4">
        <v>0</v>
      </c>
      <c r="AI345" s="11">
        <v>71487</v>
      </c>
      <c r="AJ345" s="11">
        <v>5901</v>
      </c>
      <c r="AK345" s="11" t="s">
        <v>137</v>
      </c>
      <c r="AL345" s="11" t="s">
        <v>137</v>
      </c>
      <c r="AM345" s="11" t="s">
        <v>137</v>
      </c>
      <c r="AN345" s="11" t="s">
        <v>137</v>
      </c>
      <c r="AO345" s="11" t="s">
        <v>137</v>
      </c>
      <c r="AP345" s="11" t="s">
        <v>137</v>
      </c>
      <c r="AQ345" s="11" t="s">
        <v>137</v>
      </c>
      <c r="AR345" s="11" t="s">
        <v>137</v>
      </c>
      <c r="AS345" s="11" t="s">
        <v>137</v>
      </c>
      <c r="AT345" s="11" t="s">
        <v>137</v>
      </c>
      <c r="AU345">
        <v>0</v>
      </c>
    </row>
    <row r="346" spans="1:47">
      <c r="A346" s="2" t="s">
        <v>415</v>
      </c>
      <c r="B346" s="2">
        <f>B345+1</f>
        <v>54</v>
      </c>
      <c r="C346" s="2" t="s">
        <v>220</v>
      </c>
      <c r="D346" s="2" t="str">
        <f t="shared" si="89"/>
        <v>County Farm Fund</v>
      </c>
      <c r="E346" s="2" t="s">
        <v>59</v>
      </c>
      <c r="H346" s="2" t="s">
        <v>414</v>
      </c>
      <c r="I346" s="4">
        <v>1000</v>
      </c>
      <c r="J346" s="4">
        <v>10000</v>
      </c>
      <c r="K346">
        <v>8500</v>
      </c>
      <c r="L346" s="17">
        <v>10000</v>
      </c>
      <c r="M346" s="4">
        <v>10000</v>
      </c>
      <c r="N346" s="4">
        <v>10000</v>
      </c>
      <c r="O346" s="9">
        <v>10000</v>
      </c>
      <c r="P346" s="9">
        <v>5000</v>
      </c>
      <c r="Q346" s="9">
        <v>5000</v>
      </c>
      <c r="R346" s="9">
        <v>0</v>
      </c>
      <c r="S346" s="9">
        <v>0</v>
      </c>
      <c r="T346" s="9">
        <v>0</v>
      </c>
      <c r="U346" s="9">
        <v>0</v>
      </c>
      <c r="V346" s="9">
        <v>3000</v>
      </c>
      <c r="W346" s="9">
        <v>3000</v>
      </c>
      <c r="X346" s="9">
        <v>13000</v>
      </c>
      <c r="Y346" s="9">
        <v>3000</v>
      </c>
      <c r="Z346" s="7">
        <v>3000</v>
      </c>
      <c r="AA346">
        <v>0</v>
      </c>
      <c r="AB346">
        <v>20000</v>
      </c>
      <c r="AC346" s="4">
        <v>0</v>
      </c>
      <c r="AD346" s="4">
        <v>0</v>
      </c>
      <c r="AE346">
        <v>8347.6299999999992</v>
      </c>
      <c r="AF346" s="4">
        <v>0</v>
      </c>
      <c r="AG346" s="4">
        <v>459</v>
      </c>
      <c r="AH346" s="4">
        <v>0</v>
      </c>
      <c r="AI346" s="11">
        <v>380</v>
      </c>
      <c r="AJ346" s="11">
        <v>4200</v>
      </c>
      <c r="AK346" s="11">
        <v>3350</v>
      </c>
      <c r="AL346" s="11">
        <v>2500</v>
      </c>
      <c r="AM346" s="11">
        <v>0</v>
      </c>
      <c r="AN346" s="11">
        <v>0</v>
      </c>
      <c r="AO346" s="11">
        <v>0</v>
      </c>
      <c r="AP346" s="11">
        <v>2284</v>
      </c>
      <c r="AQ346" s="11">
        <v>0</v>
      </c>
      <c r="AR346" s="11">
        <v>0</v>
      </c>
      <c r="AS346" s="11">
        <v>0</v>
      </c>
      <c r="AT346" s="11">
        <v>0</v>
      </c>
      <c r="AU346">
        <v>0</v>
      </c>
    </row>
    <row r="347" spans="1:47">
      <c r="A347" s="2" t="s">
        <v>415</v>
      </c>
      <c r="B347" s="2">
        <v>54</v>
      </c>
      <c r="C347" s="2" t="s">
        <v>220</v>
      </c>
      <c r="D347" s="2" t="str">
        <f t="shared" si="89"/>
        <v>County Farm Fund</v>
      </c>
      <c r="E347" s="2" t="s">
        <v>524</v>
      </c>
      <c r="H347" s="2" t="s">
        <v>414</v>
      </c>
      <c r="I347" s="4"/>
      <c r="J347" s="4"/>
      <c r="K347"/>
      <c r="L347" s="7" t="s">
        <v>137</v>
      </c>
      <c r="M347" s="7" t="s">
        <v>137</v>
      </c>
      <c r="N347" s="7" t="s">
        <v>137</v>
      </c>
      <c r="O347" s="7" t="s">
        <v>137</v>
      </c>
      <c r="P347" s="7" t="s">
        <v>137</v>
      </c>
      <c r="Q347" s="7" t="s">
        <v>137</v>
      </c>
      <c r="R347" s="7" t="s">
        <v>137</v>
      </c>
      <c r="S347" s="7" t="s">
        <v>137</v>
      </c>
      <c r="T347" s="7" t="s">
        <v>137</v>
      </c>
      <c r="U347" s="7" t="s">
        <v>137</v>
      </c>
      <c r="V347" s="7" t="s">
        <v>137</v>
      </c>
      <c r="W347" s="7" t="s">
        <v>137</v>
      </c>
      <c r="X347" s="7" t="s">
        <v>137</v>
      </c>
      <c r="Y347" s="7" t="s">
        <v>137</v>
      </c>
      <c r="Z347" s="7" t="s">
        <v>137</v>
      </c>
      <c r="AA347">
        <v>60000</v>
      </c>
      <c r="AB347">
        <v>0</v>
      </c>
      <c r="AC347" s="4"/>
      <c r="AD347" s="4"/>
      <c r="AE347"/>
      <c r="AF347" s="4"/>
      <c r="AG347" s="4"/>
      <c r="AH347" s="4"/>
      <c r="AI347" s="11"/>
      <c r="AJ347" s="11"/>
      <c r="AK347" s="11"/>
      <c r="AL347" s="11"/>
      <c r="AM347" s="11"/>
      <c r="AN347" s="11"/>
      <c r="AO347" s="11"/>
      <c r="AP347" s="11"/>
      <c r="AQ347" s="11"/>
      <c r="AR347" s="11"/>
      <c r="AS347" s="11"/>
      <c r="AT347" s="11"/>
      <c r="AU347">
        <v>60000</v>
      </c>
    </row>
    <row r="348" spans="1:47">
      <c r="A348" s="2" t="s">
        <v>415</v>
      </c>
      <c r="B348" s="2">
        <f>B346+1</f>
        <v>55</v>
      </c>
      <c r="C348" s="2" t="s">
        <v>181</v>
      </c>
      <c r="D348" s="2" t="str">
        <f t="shared" si="89"/>
        <v>Revolving Loan Fund</v>
      </c>
      <c r="E348" s="2" t="s">
        <v>59</v>
      </c>
      <c r="H348" s="2" t="s">
        <v>414</v>
      </c>
      <c r="I348" s="4" t="s">
        <v>137</v>
      </c>
      <c r="J348" s="4" t="s">
        <v>137</v>
      </c>
      <c r="L348" s="4" t="s">
        <v>137</v>
      </c>
      <c r="M348" s="4">
        <v>50000</v>
      </c>
      <c r="N348" s="4">
        <v>50000</v>
      </c>
      <c r="O348" s="9">
        <v>50000</v>
      </c>
      <c r="P348" s="9">
        <v>50000</v>
      </c>
      <c r="Q348" s="9">
        <v>45000</v>
      </c>
      <c r="R348" s="9">
        <v>0</v>
      </c>
      <c r="S348" s="9">
        <v>20000</v>
      </c>
      <c r="T348" s="9">
        <v>20000</v>
      </c>
      <c r="U348" s="9">
        <v>20000</v>
      </c>
      <c r="V348" s="9" t="s">
        <v>137</v>
      </c>
      <c r="W348" s="9" t="s">
        <v>137</v>
      </c>
      <c r="X348" s="9" t="s">
        <v>137</v>
      </c>
      <c r="Y348" s="9">
        <v>20000</v>
      </c>
      <c r="Z348" s="7">
        <v>20000</v>
      </c>
      <c r="AA348">
        <v>60000</v>
      </c>
      <c r="AB348">
        <v>30000</v>
      </c>
      <c r="AC348" s="4" t="s">
        <v>137</v>
      </c>
      <c r="AD348" s="4" t="s">
        <v>137</v>
      </c>
      <c r="AE348"/>
      <c r="AF348" s="4" t="s">
        <v>137</v>
      </c>
      <c r="AG348" s="4">
        <v>0</v>
      </c>
      <c r="AH348" s="4">
        <v>10000</v>
      </c>
      <c r="AI348" s="11">
        <v>0</v>
      </c>
      <c r="AJ348" s="11">
        <v>0</v>
      </c>
      <c r="AK348" s="11">
        <v>0</v>
      </c>
      <c r="AL348" s="11">
        <v>0</v>
      </c>
      <c r="AM348" s="11">
        <v>0</v>
      </c>
      <c r="AN348" s="11">
        <v>0</v>
      </c>
      <c r="AO348" s="11">
        <v>0</v>
      </c>
      <c r="AP348" s="11" t="s">
        <v>137</v>
      </c>
      <c r="AQ348" s="11" t="s">
        <v>137</v>
      </c>
      <c r="AR348" s="11" t="s">
        <v>137</v>
      </c>
      <c r="AS348" s="11">
        <v>0</v>
      </c>
      <c r="AT348" s="11">
        <v>5598</v>
      </c>
      <c r="AU348">
        <v>60000</v>
      </c>
    </row>
    <row r="349" spans="1:47">
      <c r="A349" s="2" t="str">
        <f>A348</f>
        <v>Special Purpose Fund</v>
      </c>
      <c r="B349" s="2">
        <f>B348</f>
        <v>55</v>
      </c>
      <c r="C349" s="2" t="s">
        <v>181</v>
      </c>
      <c r="D349" s="2" t="str">
        <f t="shared" si="89"/>
        <v>Revolving Loan Fund</v>
      </c>
      <c r="E349" s="2" t="s">
        <v>59</v>
      </c>
      <c r="H349" s="2" t="str">
        <f>H348</f>
        <v>County Board Office</v>
      </c>
      <c r="I349" s="4">
        <v>10000</v>
      </c>
      <c r="J349" s="4">
        <v>50000</v>
      </c>
      <c r="K349">
        <v>15000</v>
      </c>
      <c r="L349" s="17">
        <v>50000</v>
      </c>
      <c r="M349" s="4" t="s">
        <v>137</v>
      </c>
      <c r="N349" s="4" t="s">
        <v>137</v>
      </c>
      <c r="O349" s="9" t="s">
        <v>137</v>
      </c>
      <c r="P349" s="9" t="s">
        <v>137</v>
      </c>
      <c r="Q349" s="9" t="s">
        <v>137</v>
      </c>
      <c r="R349" s="9" t="s">
        <v>137</v>
      </c>
      <c r="S349" s="9" t="s">
        <v>137</v>
      </c>
      <c r="T349" s="9" t="s">
        <v>137</v>
      </c>
      <c r="U349" s="9" t="s">
        <v>137</v>
      </c>
      <c r="V349" s="9" t="s">
        <v>137</v>
      </c>
      <c r="W349" s="9" t="s">
        <v>137</v>
      </c>
      <c r="X349" s="9" t="s">
        <v>137</v>
      </c>
      <c r="Y349" s="9" t="s">
        <v>137</v>
      </c>
      <c r="Z349" s="7" t="s">
        <v>137</v>
      </c>
      <c r="AA349">
        <v>0</v>
      </c>
      <c r="AB349">
        <v>0</v>
      </c>
      <c r="AC349" s="4">
        <v>20000</v>
      </c>
      <c r="AD349" s="4">
        <v>0</v>
      </c>
      <c r="AE349"/>
      <c r="AF349" s="4">
        <v>0</v>
      </c>
      <c r="AG349" s="4" t="s">
        <v>137</v>
      </c>
      <c r="AH349" s="4" t="s">
        <v>137</v>
      </c>
      <c r="AI349" s="11" t="s">
        <v>137</v>
      </c>
      <c r="AJ349" s="11" t="s">
        <v>137</v>
      </c>
      <c r="AK349" s="11" t="s">
        <v>137</v>
      </c>
      <c r="AL349" s="11" t="s">
        <v>137</v>
      </c>
      <c r="AM349" s="11" t="s">
        <v>137</v>
      </c>
      <c r="AN349" s="11" t="s">
        <v>137</v>
      </c>
      <c r="AO349" s="11" t="s">
        <v>137</v>
      </c>
      <c r="AP349" s="11" t="s">
        <v>137</v>
      </c>
      <c r="AQ349" s="11" t="s">
        <v>137</v>
      </c>
      <c r="AR349" s="11" t="s">
        <v>137</v>
      </c>
      <c r="AS349" s="11" t="s">
        <v>137</v>
      </c>
      <c r="AT349" s="11" t="s">
        <v>137</v>
      </c>
      <c r="AU349">
        <v>0</v>
      </c>
    </row>
    <row r="350" spans="1:47">
      <c r="A350" s="2" t="str">
        <f>A349</f>
        <v>Special Purpose Fund</v>
      </c>
      <c r="B350" s="2">
        <f>B349</f>
        <v>55</v>
      </c>
      <c r="C350" s="2" t="s">
        <v>181</v>
      </c>
      <c r="D350" s="2" t="str">
        <f t="shared" si="89"/>
        <v>Revolving Loan Fund</v>
      </c>
      <c r="E350" s="2" t="s">
        <v>59</v>
      </c>
      <c r="H350" s="2" t="str">
        <f>H349</f>
        <v>County Board Office</v>
      </c>
      <c r="I350" s="4" t="s">
        <v>137</v>
      </c>
      <c r="J350" s="4" t="s">
        <v>137</v>
      </c>
      <c r="K350"/>
      <c r="L350" s="4" t="s">
        <v>137</v>
      </c>
      <c r="M350" s="4" t="s">
        <v>137</v>
      </c>
      <c r="N350" s="4" t="s">
        <v>137</v>
      </c>
      <c r="O350" s="9" t="s">
        <v>137</v>
      </c>
      <c r="P350" s="9" t="s">
        <v>137</v>
      </c>
      <c r="Q350" s="9" t="s">
        <v>137</v>
      </c>
      <c r="R350" s="9" t="s">
        <v>137</v>
      </c>
      <c r="S350" s="9" t="s">
        <v>137</v>
      </c>
      <c r="T350" s="9" t="s">
        <v>137</v>
      </c>
      <c r="U350" s="9" t="s">
        <v>137</v>
      </c>
      <c r="V350" s="9">
        <v>20000</v>
      </c>
      <c r="W350" s="9">
        <v>20000</v>
      </c>
      <c r="X350" s="9">
        <v>20000</v>
      </c>
      <c r="Y350" s="9" t="s">
        <v>137</v>
      </c>
      <c r="Z350" s="7" t="s">
        <v>137</v>
      </c>
      <c r="AA350">
        <v>0</v>
      </c>
      <c r="AB350">
        <v>0</v>
      </c>
      <c r="AC350" s="4" t="s">
        <v>137</v>
      </c>
      <c r="AD350" s="4" t="s">
        <v>137</v>
      </c>
      <c r="AE350"/>
      <c r="AF350" s="4" t="s">
        <v>137</v>
      </c>
      <c r="AG350" s="4" t="s">
        <v>137</v>
      </c>
      <c r="AH350" s="4" t="s">
        <v>137</v>
      </c>
      <c r="AI350" s="11" t="s">
        <v>137</v>
      </c>
      <c r="AJ350" s="11" t="s">
        <v>137</v>
      </c>
      <c r="AK350" s="11" t="s">
        <v>137</v>
      </c>
      <c r="AL350" s="11" t="s">
        <v>137</v>
      </c>
      <c r="AM350" s="11" t="s">
        <v>137</v>
      </c>
      <c r="AN350" s="11" t="s">
        <v>137</v>
      </c>
      <c r="AO350" s="11" t="s">
        <v>137</v>
      </c>
      <c r="AP350" s="11">
        <v>0</v>
      </c>
      <c r="AQ350" s="11">
        <v>0</v>
      </c>
      <c r="AR350" s="11">
        <v>0</v>
      </c>
      <c r="AS350" s="11" t="s">
        <v>137</v>
      </c>
      <c r="AT350" s="11" t="s">
        <v>137</v>
      </c>
      <c r="AU350">
        <v>0</v>
      </c>
    </row>
    <row r="351" spans="1:47">
      <c r="A351" s="2" t="s">
        <v>415</v>
      </c>
      <c r="B351" s="2">
        <f>B348+1</f>
        <v>56</v>
      </c>
      <c r="C351" s="2" t="s">
        <v>221</v>
      </c>
      <c r="D351" s="2" t="str">
        <f t="shared" si="89"/>
        <v>Revolving Loan Fund II</v>
      </c>
      <c r="E351" s="2" t="s">
        <v>59</v>
      </c>
      <c r="H351" s="2" t="s">
        <v>414</v>
      </c>
      <c r="I351" s="4" t="s">
        <v>137</v>
      </c>
      <c r="J351" s="4" t="s">
        <v>137</v>
      </c>
      <c r="K351"/>
      <c r="L351" s="4" t="s">
        <v>137</v>
      </c>
      <c r="M351" s="4" t="s">
        <v>137</v>
      </c>
      <c r="N351" s="4" t="s">
        <v>137</v>
      </c>
      <c r="O351" s="9" t="s">
        <v>137</v>
      </c>
      <c r="P351" s="9" t="s">
        <v>137</v>
      </c>
      <c r="Q351" s="9" t="s">
        <v>137</v>
      </c>
      <c r="R351" s="9" t="s">
        <v>137</v>
      </c>
      <c r="S351" s="9" t="s">
        <v>137</v>
      </c>
      <c r="T351" s="9" t="s">
        <v>137</v>
      </c>
      <c r="U351" s="9" t="s">
        <v>137</v>
      </c>
      <c r="V351" s="9">
        <v>0</v>
      </c>
      <c r="W351" s="9">
        <v>230000</v>
      </c>
      <c r="X351" s="9">
        <v>0</v>
      </c>
      <c r="Y351" s="9">
        <v>0</v>
      </c>
      <c r="Z351" s="7">
        <v>10000</v>
      </c>
      <c r="AA351"/>
      <c r="AB351"/>
      <c r="AC351" s="4" t="s">
        <v>137</v>
      </c>
      <c r="AD351" s="4" t="s">
        <v>137</v>
      </c>
      <c r="AE351"/>
      <c r="AF351" s="4" t="s">
        <v>137</v>
      </c>
      <c r="AG351" s="4" t="s">
        <v>137</v>
      </c>
      <c r="AH351" s="4" t="s">
        <v>137</v>
      </c>
      <c r="AI351" s="11" t="s">
        <v>137</v>
      </c>
      <c r="AJ351" s="11" t="s">
        <v>137</v>
      </c>
      <c r="AK351" s="11" t="s">
        <v>137</v>
      </c>
      <c r="AL351" s="11" t="s">
        <v>137</v>
      </c>
      <c r="AM351" s="11" t="s">
        <v>137</v>
      </c>
      <c r="AN351" s="11" t="s">
        <v>137</v>
      </c>
      <c r="AO351" s="11" t="s">
        <v>137</v>
      </c>
      <c r="AP351" s="11">
        <v>0</v>
      </c>
      <c r="AQ351" s="11">
        <v>0</v>
      </c>
      <c r="AR351" s="11">
        <v>0</v>
      </c>
      <c r="AS351" s="11">
        <v>0</v>
      </c>
      <c r="AT351" s="11">
        <v>0</v>
      </c>
    </row>
    <row r="352" spans="1:47">
      <c r="A352" s="2" t="s">
        <v>415</v>
      </c>
      <c r="B352" s="2">
        <f>B351+1</f>
        <v>57</v>
      </c>
      <c r="C352" s="2" t="s">
        <v>222</v>
      </c>
      <c r="D352" s="2" t="str">
        <f t="shared" si="89"/>
        <v>Old Jail Restoration Fund</v>
      </c>
      <c r="E352" s="2" t="s">
        <v>233</v>
      </c>
      <c r="H352" s="2" t="s">
        <v>414</v>
      </c>
      <c r="I352" s="4" t="s">
        <v>137</v>
      </c>
      <c r="J352" s="4" t="s">
        <v>137</v>
      </c>
      <c r="K352"/>
      <c r="L352" s="4" t="s">
        <v>137</v>
      </c>
      <c r="M352" s="4" t="s">
        <v>137</v>
      </c>
      <c r="N352" s="4" t="s">
        <v>137</v>
      </c>
      <c r="O352" s="9" t="s">
        <v>137</v>
      </c>
      <c r="P352" s="9" t="s">
        <v>137</v>
      </c>
      <c r="Q352" s="9" t="s">
        <v>137</v>
      </c>
      <c r="R352" s="9" t="s">
        <v>137</v>
      </c>
      <c r="S352" s="9" t="s">
        <v>137</v>
      </c>
      <c r="T352" s="9" t="s">
        <v>137</v>
      </c>
      <c r="U352" s="9" t="s">
        <v>137</v>
      </c>
      <c r="V352" s="9" t="s">
        <v>137</v>
      </c>
      <c r="W352" s="9" t="s">
        <v>137</v>
      </c>
      <c r="X352" s="9" t="s">
        <v>137</v>
      </c>
      <c r="Y352" s="9">
        <v>0</v>
      </c>
      <c r="Z352" s="7">
        <v>0</v>
      </c>
      <c r="AA352">
        <v>0</v>
      </c>
      <c r="AB352">
        <v>0</v>
      </c>
      <c r="AC352" s="4" t="s">
        <v>137</v>
      </c>
      <c r="AD352" s="4" t="s">
        <v>137</v>
      </c>
      <c r="AE352">
        <v>47751</v>
      </c>
      <c r="AF352" s="4" t="s">
        <v>137</v>
      </c>
      <c r="AG352" s="4" t="s">
        <v>137</v>
      </c>
      <c r="AH352" s="4" t="s">
        <v>137</v>
      </c>
      <c r="AI352" s="11" t="s">
        <v>137</v>
      </c>
      <c r="AJ352" s="11" t="s">
        <v>137</v>
      </c>
      <c r="AK352" s="11" t="s">
        <v>137</v>
      </c>
      <c r="AL352" s="11" t="s">
        <v>137</v>
      </c>
      <c r="AM352" s="11" t="s">
        <v>137</v>
      </c>
      <c r="AN352" s="11" t="s">
        <v>137</v>
      </c>
      <c r="AO352" s="11" t="s">
        <v>137</v>
      </c>
      <c r="AP352" s="11" t="s">
        <v>137</v>
      </c>
      <c r="AQ352" s="11" t="s">
        <v>137</v>
      </c>
      <c r="AR352" s="11" t="s">
        <v>137</v>
      </c>
      <c r="AS352" s="11">
        <v>0</v>
      </c>
      <c r="AT352" s="11">
        <v>0</v>
      </c>
      <c r="AU352">
        <v>0</v>
      </c>
    </row>
    <row r="353" spans="1:48">
      <c r="A353" s="2" t="s">
        <v>415</v>
      </c>
      <c r="B353" s="2">
        <f>B352+1</f>
        <v>58</v>
      </c>
      <c r="C353" s="2" t="s">
        <v>224</v>
      </c>
      <c r="D353" s="2" t="str">
        <f t="shared" si="89"/>
        <v>State's Attorney - Bad Check Division</v>
      </c>
      <c r="E353" s="2" t="s">
        <v>225</v>
      </c>
      <c r="H353" s="2" t="s">
        <v>424</v>
      </c>
      <c r="I353" s="4" t="s">
        <v>137</v>
      </c>
      <c r="J353" s="4" t="s">
        <v>137</v>
      </c>
      <c r="K353"/>
      <c r="L353" s="4" t="s">
        <v>137</v>
      </c>
      <c r="M353" s="4" t="s">
        <v>137</v>
      </c>
      <c r="N353" s="4" t="s">
        <v>137</v>
      </c>
      <c r="O353" s="9" t="s">
        <v>137</v>
      </c>
      <c r="P353" s="9" t="s">
        <v>137</v>
      </c>
      <c r="Q353" s="9" t="s">
        <v>137</v>
      </c>
      <c r="R353" s="9" t="s">
        <v>137</v>
      </c>
      <c r="S353" s="9" t="s">
        <v>137</v>
      </c>
      <c r="T353" s="9" t="s">
        <v>137</v>
      </c>
      <c r="U353" s="9" t="s">
        <v>137</v>
      </c>
      <c r="V353" s="9" t="s">
        <v>137</v>
      </c>
      <c r="W353" s="9" t="s">
        <v>137</v>
      </c>
      <c r="X353" s="9" t="s">
        <v>137</v>
      </c>
      <c r="Y353" s="9">
        <v>0</v>
      </c>
      <c r="Z353" s="7">
        <v>0</v>
      </c>
      <c r="AA353">
        <v>0</v>
      </c>
      <c r="AB353">
        <v>0</v>
      </c>
      <c r="AC353" s="4" t="s">
        <v>137</v>
      </c>
      <c r="AD353" s="4" t="s">
        <v>137</v>
      </c>
      <c r="AE353"/>
      <c r="AF353" s="4" t="s">
        <v>137</v>
      </c>
      <c r="AG353" s="4" t="s">
        <v>137</v>
      </c>
      <c r="AH353" s="4" t="s">
        <v>137</v>
      </c>
      <c r="AI353" s="11" t="s">
        <v>137</v>
      </c>
      <c r="AJ353" s="11" t="s">
        <v>137</v>
      </c>
      <c r="AK353" s="11" t="s">
        <v>137</v>
      </c>
      <c r="AL353" s="11" t="s">
        <v>137</v>
      </c>
      <c r="AM353" s="11" t="s">
        <v>137</v>
      </c>
      <c r="AN353" s="11" t="s">
        <v>137</v>
      </c>
      <c r="AO353" s="11" t="s">
        <v>137</v>
      </c>
      <c r="AP353" s="11" t="s">
        <v>137</v>
      </c>
      <c r="AQ353" s="11" t="s">
        <v>137</v>
      </c>
      <c r="AR353" s="11" t="s">
        <v>137</v>
      </c>
      <c r="AS353" s="11">
        <v>7584</v>
      </c>
      <c r="AT353" s="11">
        <v>17615</v>
      </c>
      <c r="AU353">
        <v>0</v>
      </c>
    </row>
    <row r="354" spans="1:48">
      <c r="A354" s="2" t="s">
        <v>415</v>
      </c>
      <c r="B354" s="2">
        <f>B353+1</f>
        <v>59</v>
      </c>
      <c r="C354" s="2" t="s">
        <v>226</v>
      </c>
      <c r="D354" s="2" t="str">
        <f t="shared" ref="D354:D390" si="96">C354</f>
        <v>Tort Liability Fund</v>
      </c>
      <c r="E354" s="2" t="s">
        <v>227</v>
      </c>
      <c r="G354" s="3"/>
      <c r="H354" s="2" t="s">
        <v>427</v>
      </c>
      <c r="I354" s="4">
        <v>150000</v>
      </c>
      <c r="J354" s="4">
        <v>265000</v>
      </c>
      <c r="K354">
        <v>290000</v>
      </c>
      <c r="L354" s="17">
        <v>350000</v>
      </c>
      <c r="M354" s="4">
        <v>300000</v>
      </c>
      <c r="N354" s="4">
        <v>450000</v>
      </c>
      <c r="O354" s="7">
        <v>400000</v>
      </c>
      <c r="P354" s="7">
        <v>330000</v>
      </c>
      <c r="Q354" s="7">
        <v>250000</v>
      </c>
      <c r="R354" s="7">
        <v>325000</v>
      </c>
      <c r="S354" s="7">
        <v>350000</v>
      </c>
      <c r="T354" s="7">
        <v>350000</v>
      </c>
      <c r="U354" s="7">
        <v>417000</v>
      </c>
      <c r="V354" s="7">
        <v>420000</v>
      </c>
      <c r="W354" s="7">
        <v>440000</v>
      </c>
      <c r="X354" s="7">
        <v>413500</v>
      </c>
      <c r="Y354" s="7">
        <v>413500</v>
      </c>
      <c r="Z354" s="7">
        <v>432000</v>
      </c>
      <c r="AA354">
        <v>420660</v>
      </c>
      <c r="AB354">
        <v>456000</v>
      </c>
      <c r="AC354" s="4">
        <v>151950</v>
      </c>
      <c r="AD354" s="4">
        <v>201848</v>
      </c>
      <c r="AE354"/>
      <c r="AF354" s="4">
        <v>161544</v>
      </c>
      <c r="AG354" s="4">
        <v>203325</v>
      </c>
      <c r="AH354" s="4">
        <v>252998</v>
      </c>
      <c r="AI354" s="7">
        <v>489108</v>
      </c>
      <c r="AJ354" s="7">
        <v>328030</v>
      </c>
      <c r="AK354" s="7">
        <v>252229</v>
      </c>
      <c r="AL354" s="7">
        <v>357440</v>
      </c>
      <c r="AM354" s="7">
        <v>341340</v>
      </c>
      <c r="AN354" s="7">
        <v>350000</v>
      </c>
      <c r="AO354" s="7">
        <v>417000</v>
      </c>
      <c r="AP354" s="7">
        <v>420000</v>
      </c>
      <c r="AQ354" s="7">
        <v>423830</v>
      </c>
      <c r="AR354" s="7">
        <v>344874</v>
      </c>
      <c r="AS354" s="7">
        <v>375523</v>
      </c>
      <c r="AT354" s="7">
        <v>407402</v>
      </c>
      <c r="AU354">
        <v>420558</v>
      </c>
    </row>
    <row r="355" spans="1:48">
      <c r="A355" s="2" t="str">
        <f>A354</f>
        <v>Special Purpose Fund</v>
      </c>
      <c r="B355" s="2">
        <f>B354</f>
        <v>59</v>
      </c>
      <c r="C355" s="2" t="s">
        <v>226</v>
      </c>
      <c r="D355" s="2" t="str">
        <f t="shared" si="96"/>
        <v>Tort Liability Fund</v>
      </c>
      <c r="E355" s="2" t="s">
        <v>59</v>
      </c>
      <c r="G355" s="3"/>
      <c r="H355" s="2" t="str">
        <f>H354</f>
        <v>Countywide Expense</v>
      </c>
      <c r="I355" s="6" t="s">
        <v>137</v>
      </c>
      <c r="J355" s="6" t="s">
        <v>137</v>
      </c>
      <c r="K355"/>
      <c r="L355" s="6" t="s">
        <v>137</v>
      </c>
      <c r="M355" s="6" t="s">
        <v>137</v>
      </c>
      <c r="N355" s="6" t="s">
        <v>137</v>
      </c>
      <c r="O355" s="7" t="s">
        <v>137</v>
      </c>
      <c r="P355" s="7" t="s">
        <v>137</v>
      </c>
      <c r="Q355" s="7" t="s">
        <v>137</v>
      </c>
      <c r="R355" s="7" t="s">
        <v>137</v>
      </c>
      <c r="S355" s="7" t="s">
        <v>137</v>
      </c>
      <c r="T355" s="7" t="s">
        <v>137</v>
      </c>
      <c r="U355" s="7" t="s">
        <v>137</v>
      </c>
      <c r="V355" s="7" t="s">
        <v>137</v>
      </c>
      <c r="W355" s="7" t="s">
        <v>137</v>
      </c>
      <c r="X355" s="7" t="s">
        <v>137</v>
      </c>
      <c r="Y355" s="7" t="s">
        <v>137</v>
      </c>
      <c r="Z355" s="7">
        <v>1000</v>
      </c>
      <c r="AA355">
        <v>15340</v>
      </c>
      <c r="AB355">
        <v>0</v>
      </c>
      <c r="AC355" s="6" t="s">
        <v>137</v>
      </c>
      <c r="AD355" s="6" t="s">
        <v>137</v>
      </c>
      <c r="AE355"/>
      <c r="AF355" s="6" t="s">
        <v>137</v>
      </c>
      <c r="AG355" s="6" t="s">
        <v>137</v>
      </c>
      <c r="AH355" s="6" t="s">
        <v>137</v>
      </c>
      <c r="AI355" s="7" t="s">
        <v>137</v>
      </c>
      <c r="AJ355" s="7" t="s">
        <v>137</v>
      </c>
      <c r="AK355" s="7" t="s">
        <v>137</v>
      </c>
      <c r="AL355" s="7" t="s">
        <v>137</v>
      </c>
      <c r="AM355" s="7" t="s">
        <v>137</v>
      </c>
      <c r="AN355" s="7" t="s">
        <v>137</v>
      </c>
      <c r="AO355" s="7" t="s">
        <v>137</v>
      </c>
      <c r="AP355" s="7" t="s">
        <v>137</v>
      </c>
      <c r="AQ355" s="7" t="s">
        <v>137</v>
      </c>
      <c r="AR355" s="7" t="s">
        <v>137</v>
      </c>
      <c r="AS355" s="7" t="s">
        <v>137</v>
      </c>
      <c r="AT355" s="7">
        <v>0</v>
      </c>
      <c r="AU355">
        <v>15340</v>
      </c>
    </row>
    <row r="356" spans="1:48">
      <c r="A356" s="2" t="str">
        <f>A355</f>
        <v>Special Purpose Fund</v>
      </c>
      <c r="B356" s="2">
        <f>B355</f>
        <v>59</v>
      </c>
      <c r="C356" s="2" t="s">
        <v>226</v>
      </c>
      <c r="D356" s="2" t="str">
        <f t="shared" si="96"/>
        <v>Tort Liability Fund</v>
      </c>
      <c r="E356" s="2" t="s">
        <v>276</v>
      </c>
      <c r="G356" s="3"/>
      <c r="H356" s="2" t="str">
        <f>H355</f>
        <v>Countywide Expense</v>
      </c>
      <c r="I356" s="6" t="s">
        <v>137</v>
      </c>
      <c r="J356" s="6" t="s">
        <v>137</v>
      </c>
      <c r="K356"/>
      <c r="L356" s="6" t="s">
        <v>137</v>
      </c>
      <c r="M356" s="6" t="s">
        <v>137</v>
      </c>
      <c r="N356" s="6" t="s">
        <v>137</v>
      </c>
      <c r="O356" s="7" t="s">
        <v>137</v>
      </c>
      <c r="P356" s="7" t="s">
        <v>137</v>
      </c>
      <c r="Q356" s="7" t="s">
        <v>137</v>
      </c>
      <c r="R356" s="7" t="s">
        <v>137</v>
      </c>
      <c r="S356" s="7" t="s">
        <v>137</v>
      </c>
      <c r="T356" s="7" t="s">
        <v>137</v>
      </c>
      <c r="U356" s="7" t="s">
        <v>137</v>
      </c>
      <c r="V356" s="7" t="s">
        <v>137</v>
      </c>
      <c r="W356" s="7" t="s">
        <v>137</v>
      </c>
      <c r="X356" s="7">
        <v>6500</v>
      </c>
      <c r="Y356" s="7">
        <v>6500</v>
      </c>
      <c r="Z356" s="7" t="s">
        <v>137</v>
      </c>
      <c r="AA356">
        <v>0</v>
      </c>
      <c r="AB356">
        <v>0</v>
      </c>
      <c r="AC356" s="6" t="s">
        <v>137</v>
      </c>
      <c r="AD356" s="6" t="s">
        <v>137</v>
      </c>
      <c r="AE356"/>
      <c r="AF356" s="6" t="s">
        <v>137</v>
      </c>
      <c r="AG356" s="6" t="s">
        <v>137</v>
      </c>
      <c r="AH356" s="6" t="s">
        <v>137</v>
      </c>
      <c r="AI356" s="7" t="s">
        <v>137</v>
      </c>
      <c r="AJ356" s="10" t="s">
        <v>137</v>
      </c>
      <c r="AK356" s="10" t="s">
        <v>137</v>
      </c>
      <c r="AL356" s="10" t="s">
        <v>137</v>
      </c>
      <c r="AM356" s="10" t="s">
        <v>137</v>
      </c>
      <c r="AN356" s="10" t="s">
        <v>137</v>
      </c>
      <c r="AO356" s="10" t="s">
        <v>137</v>
      </c>
      <c r="AP356" s="10" t="s">
        <v>137</v>
      </c>
      <c r="AQ356" s="10" t="s">
        <v>137</v>
      </c>
      <c r="AR356" s="10">
        <v>6389</v>
      </c>
      <c r="AS356" s="10">
        <v>196</v>
      </c>
      <c r="AT356" s="10" t="s">
        <v>137</v>
      </c>
      <c r="AU356">
        <v>0</v>
      </c>
    </row>
    <row r="357" spans="1:48">
      <c r="A357" s="2" t="s">
        <v>416</v>
      </c>
      <c r="B357" s="2">
        <f>B354+1</f>
        <v>60</v>
      </c>
      <c r="C357" s="2" t="s">
        <v>228</v>
      </c>
      <c r="D357" s="2" t="str">
        <f t="shared" si="96"/>
        <v>County Highway Fund</v>
      </c>
      <c r="E357" s="2" t="s">
        <v>212</v>
      </c>
      <c r="F357"/>
      <c r="G357" s="3"/>
      <c r="H357" s="2" t="s">
        <v>420</v>
      </c>
      <c r="I357" s="4">
        <v>455272</v>
      </c>
      <c r="J357" s="4">
        <v>481600</v>
      </c>
      <c r="K357" s="4">
        <v>481600</v>
      </c>
      <c r="L357" s="17">
        <v>536000</v>
      </c>
      <c r="M357" s="4">
        <v>536000</v>
      </c>
      <c r="N357" s="4">
        <v>570000</v>
      </c>
      <c r="O357" s="9">
        <v>587000</v>
      </c>
      <c r="P357" s="9">
        <v>660000</v>
      </c>
      <c r="Q357" s="9">
        <v>660000</v>
      </c>
      <c r="R357" s="9">
        <v>665000</v>
      </c>
      <c r="S357" s="9">
        <v>675000</v>
      </c>
      <c r="T357" s="9">
        <v>660000</v>
      </c>
      <c r="U357" s="9">
        <v>680000</v>
      </c>
      <c r="V357" s="9">
        <v>710000</v>
      </c>
      <c r="W357" s="9">
        <v>682100</v>
      </c>
      <c r="X357" s="9">
        <v>721000</v>
      </c>
      <c r="Y357" s="9">
        <v>746000</v>
      </c>
      <c r="Z357" s="7">
        <v>785000</v>
      </c>
      <c r="AA357">
        <v>1656250</v>
      </c>
      <c r="AB357">
        <v>1684250</v>
      </c>
      <c r="AC357" s="4">
        <v>497989</v>
      </c>
      <c r="AD357" s="4">
        <v>466723</v>
      </c>
      <c r="AE357"/>
      <c r="AF357" s="4">
        <v>492952</v>
      </c>
      <c r="AG357" s="4">
        <v>538572</v>
      </c>
      <c r="AH357" s="4">
        <v>530260</v>
      </c>
      <c r="AI357" s="9">
        <v>561087</v>
      </c>
      <c r="AJ357" s="9">
        <v>607093</v>
      </c>
      <c r="AK357" s="9">
        <v>546794</v>
      </c>
      <c r="AL357" s="9">
        <v>645447</v>
      </c>
      <c r="AM357" s="9">
        <v>582251</v>
      </c>
      <c r="AN357" s="9">
        <v>627680</v>
      </c>
      <c r="AO357" s="9">
        <v>643547</v>
      </c>
      <c r="AP357" s="9">
        <v>668554</v>
      </c>
      <c r="AQ357" s="9">
        <v>640226</v>
      </c>
      <c r="AR357" s="9">
        <v>673543</v>
      </c>
      <c r="AS357" s="9">
        <v>726490</v>
      </c>
      <c r="AT357" s="9">
        <v>690352</v>
      </c>
      <c r="AU357">
        <v>1441167.69</v>
      </c>
    </row>
    <row r="358" spans="1:48">
      <c r="A358" s="2" t="str">
        <f t="shared" ref="A358:C361" si="97">A357</f>
        <v>Highway Fund</v>
      </c>
      <c r="B358" s="2">
        <f t="shared" si="97"/>
        <v>60</v>
      </c>
      <c r="C358" s="2" t="str">
        <f t="shared" si="97"/>
        <v>County Highway Fund</v>
      </c>
      <c r="D358" s="2" t="str">
        <f t="shared" si="96"/>
        <v>County Highway Fund</v>
      </c>
      <c r="E358" s="2" t="s">
        <v>205</v>
      </c>
      <c r="F358"/>
      <c r="G358" s="3"/>
      <c r="H358" s="2" t="str">
        <f>H357</f>
        <v>County Highway Engineer</v>
      </c>
      <c r="I358" s="4">
        <v>55800</v>
      </c>
      <c r="J358" s="4">
        <v>44700</v>
      </c>
      <c r="K358" s="4">
        <v>44700</v>
      </c>
      <c r="L358" s="17">
        <v>46900</v>
      </c>
      <c r="M358" s="4">
        <v>14800</v>
      </c>
      <c r="N358" s="4">
        <v>14600</v>
      </c>
      <c r="O358" s="9">
        <v>26100</v>
      </c>
      <c r="P358" s="9">
        <v>53500</v>
      </c>
      <c r="Q358" s="9">
        <v>40200</v>
      </c>
      <c r="R358" s="9">
        <v>72200</v>
      </c>
      <c r="S358" s="9">
        <v>72100</v>
      </c>
      <c r="T358" s="9">
        <v>311400</v>
      </c>
      <c r="U358" s="9">
        <v>325700</v>
      </c>
      <c r="V358" s="9">
        <v>375300</v>
      </c>
      <c r="W358" s="9">
        <v>413800</v>
      </c>
      <c r="X358" s="9">
        <v>376400</v>
      </c>
      <c r="Y358" s="9">
        <v>370600</v>
      </c>
      <c r="Z358" s="7">
        <v>407300</v>
      </c>
      <c r="AA358">
        <v>0</v>
      </c>
      <c r="AB358">
        <v>0</v>
      </c>
      <c r="AC358" s="4">
        <v>38083</v>
      </c>
      <c r="AD358" s="4">
        <v>52411</v>
      </c>
      <c r="AE358"/>
      <c r="AF358" s="4">
        <v>41287</v>
      </c>
      <c r="AG358" s="4">
        <v>6529</v>
      </c>
      <c r="AH358" s="4">
        <v>11529</v>
      </c>
      <c r="AI358" s="9">
        <v>125366</v>
      </c>
      <c r="AJ358" s="9">
        <v>6860</v>
      </c>
      <c r="AK358" s="9">
        <v>102187</v>
      </c>
      <c r="AL358" s="9">
        <v>117000</v>
      </c>
      <c r="AM358" s="9">
        <v>211965</v>
      </c>
      <c r="AN358" s="9">
        <v>193848</v>
      </c>
      <c r="AO358" s="9">
        <v>192583</v>
      </c>
      <c r="AP358" s="9">
        <v>449902</v>
      </c>
      <c r="AQ358" s="9">
        <v>285879</v>
      </c>
      <c r="AR358" s="9">
        <v>172643</v>
      </c>
      <c r="AS358" s="9">
        <v>253510</v>
      </c>
      <c r="AT358" s="9">
        <v>366545</v>
      </c>
      <c r="AU358">
        <v>0</v>
      </c>
    </row>
    <row r="359" spans="1:48">
      <c r="A359" s="2" t="str">
        <f t="shared" si="97"/>
        <v>Highway Fund</v>
      </c>
      <c r="B359" s="2">
        <f t="shared" si="97"/>
        <v>60</v>
      </c>
      <c r="C359" s="2" t="str">
        <f t="shared" si="97"/>
        <v>County Highway Fund</v>
      </c>
      <c r="D359" s="2" t="str">
        <f t="shared" si="96"/>
        <v>County Highway Fund</v>
      </c>
      <c r="E359" s="2" t="s">
        <v>143</v>
      </c>
      <c r="F359"/>
      <c r="G359" s="3"/>
      <c r="H359" s="2" t="str">
        <f>H358</f>
        <v>County Highway Engineer</v>
      </c>
      <c r="I359" s="4">
        <v>52000</v>
      </c>
      <c r="J359" s="4">
        <v>61000</v>
      </c>
      <c r="K359" s="4">
        <v>61000</v>
      </c>
      <c r="L359" s="17">
        <v>59400</v>
      </c>
      <c r="M359" s="4">
        <v>71400</v>
      </c>
      <c r="N359" s="4">
        <v>121400</v>
      </c>
      <c r="O359" s="9">
        <v>171400</v>
      </c>
      <c r="P359" s="9">
        <v>180000</v>
      </c>
      <c r="Q359" s="9">
        <v>258000</v>
      </c>
      <c r="R359" s="9">
        <v>235000</v>
      </c>
      <c r="S359" s="9">
        <v>235000</v>
      </c>
      <c r="T359" s="9">
        <v>178000</v>
      </c>
      <c r="U359" s="9">
        <v>218000</v>
      </c>
      <c r="V359" s="9">
        <v>218000</v>
      </c>
      <c r="W359" s="9">
        <v>231000</v>
      </c>
      <c r="X359" s="9">
        <v>223500</v>
      </c>
      <c r="Y359" s="9">
        <v>226000</v>
      </c>
      <c r="Z359" s="7">
        <v>224000</v>
      </c>
      <c r="AA359">
        <v>0</v>
      </c>
      <c r="AB359">
        <v>0</v>
      </c>
      <c r="AC359" s="4">
        <v>26564</v>
      </c>
      <c r="AD359" s="4">
        <v>43331</v>
      </c>
      <c r="AE359"/>
      <c r="AF359" s="4">
        <v>216055</v>
      </c>
      <c r="AG359" s="4">
        <v>54536</v>
      </c>
      <c r="AH359" s="4">
        <v>105073</v>
      </c>
      <c r="AI359" s="9">
        <v>89609</v>
      </c>
      <c r="AJ359" s="9">
        <v>98631</v>
      </c>
      <c r="AK359" s="9">
        <v>157832</v>
      </c>
      <c r="AL359" s="9">
        <v>144572</v>
      </c>
      <c r="AM359" s="9">
        <v>0</v>
      </c>
      <c r="AN359" s="9">
        <v>178879</v>
      </c>
      <c r="AO359" s="9">
        <v>175591</v>
      </c>
      <c r="AP359" s="9">
        <v>135992</v>
      </c>
      <c r="AQ359" s="9">
        <v>153560</v>
      </c>
      <c r="AR359" s="9">
        <v>67448</v>
      </c>
      <c r="AS359" s="9">
        <v>100323</v>
      </c>
      <c r="AT359" s="9">
        <v>82034</v>
      </c>
      <c r="AU359">
        <v>0</v>
      </c>
    </row>
    <row r="360" spans="1:48">
      <c r="A360" s="2" t="str">
        <f t="shared" si="97"/>
        <v>Highway Fund</v>
      </c>
      <c r="B360" s="2">
        <f t="shared" si="97"/>
        <v>60</v>
      </c>
      <c r="C360" s="2" t="str">
        <f t="shared" si="97"/>
        <v>County Highway Fund</v>
      </c>
      <c r="D360" s="2" t="str">
        <f t="shared" si="96"/>
        <v>County Highway Fund</v>
      </c>
      <c r="E360" s="2" t="s">
        <v>213</v>
      </c>
      <c r="F360"/>
      <c r="G360" s="3"/>
      <c r="H360" s="2" t="str">
        <f>H359</f>
        <v>County Highway Engineer</v>
      </c>
      <c r="I360" s="4">
        <v>213500</v>
      </c>
      <c r="J360" s="4">
        <v>235000</v>
      </c>
      <c r="K360" s="4">
        <v>235000</v>
      </c>
      <c r="L360" s="17">
        <v>217800</v>
      </c>
      <c r="M360" s="4">
        <v>219000</v>
      </c>
      <c r="N360" s="4">
        <v>217000</v>
      </c>
      <c r="O360" s="9">
        <v>218000</v>
      </c>
      <c r="P360" s="9">
        <v>170000</v>
      </c>
      <c r="Q360" s="9">
        <v>199000</v>
      </c>
      <c r="R360" s="9">
        <v>185000</v>
      </c>
      <c r="S360" s="9">
        <v>178000</v>
      </c>
      <c r="T360" s="9">
        <v>154500</v>
      </c>
      <c r="U360" s="9">
        <v>191000</v>
      </c>
      <c r="V360" s="9">
        <v>195000</v>
      </c>
      <c r="W360" s="9">
        <v>231000</v>
      </c>
      <c r="X360" s="9">
        <v>222000</v>
      </c>
      <c r="Y360" s="9">
        <v>215300</v>
      </c>
      <c r="Z360" s="7">
        <v>210800</v>
      </c>
      <c r="AA360">
        <v>0</v>
      </c>
      <c r="AB360">
        <v>0</v>
      </c>
      <c r="AC360" s="4">
        <v>204495</v>
      </c>
      <c r="AD360" s="4">
        <v>175843</v>
      </c>
      <c r="AE360"/>
      <c r="AF360" s="4">
        <v>125633</v>
      </c>
      <c r="AG360" s="4">
        <v>133693</v>
      </c>
      <c r="AH360" s="4">
        <v>122675</v>
      </c>
      <c r="AI360" s="9">
        <v>17228</v>
      </c>
      <c r="AJ360" s="9">
        <v>137057</v>
      </c>
      <c r="AK360" s="9">
        <v>254678</v>
      </c>
      <c r="AL360" s="9">
        <v>106024</v>
      </c>
      <c r="AM360" s="9">
        <v>210693</v>
      </c>
      <c r="AN360" s="9">
        <v>162506</v>
      </c>
      <c r="AO360" s="9">
        <v>186911</v>
      </c>
      <c r="AP360" s="9">
        <v>205276</v>
      </c>
      <c r="AQ360" s="9">
        <v>168619</v>
      </c>
      <c r="AR360" s="9">
        <v>332418</v>
      </c>
      <c r="AS360" s="9">
        <v>247137</v>
      </c>
      <c r="AT360" s="9">
        <v>218270</v>
      </c>
      <c r="AU360">
        <v>0</v>
      </c>
    </row>
    <row r="361" spans="1:48">
      <c r="A361" s="2" t="str">
        <f t="shared" si="97"/>
        <v>Highway Fund</v>
      </c>
      <c r="B361" s="2">
        <f t="shared" si="97"/>
        <v>60</v>
      </c>
      <c r="C361" s="2" t="str">
        <f t="shared" si="97"/>
        <v>County Highway Fund</v>
      </c>
      <c r="D361" s="2" t="str">
        <f t="shared" si="96"/>
        <v>County Highway Fund</v>
      </c>
      <c r="E361" s="2" t="s">
        <v>59</v>
      </c>
      <c r="F361"/>
      <c r="G361" s="3"/>
      <c r="H361" s="2" t="str">
        <f>H360</f>
        <v>County Highway Engineer</v>
      </c>
      <c r="I361" s="5">
        <v>11000</v>
      </c>
      <c r="J361" s="5">
        <v>4000</v>
      </c>
      <c r="K361" s="5">
        <v>4000</v>
      </c>
      <c r="L361" s="18">
        <v>5000</v>
      </c>
      <c r="M361" s="5">
        <v>24000</v>
      </c>
      <c r="N361" s="6">
        <v>24000</v>
      </c>
      <c r="O361" s="9">
        <v>24000</v>
      </c>
      <c r="P361" s="10">
        <v>24000</v>
      </c>
      <c r="Q361" s="10">
        <v>24000</v>
      </c>
      <c r="R361" s="10">
        <v>24000</v>
      </c>
      <c r="S361" s="10">
        <v>24000</v>
      </c>
      <c r="T361" s="10">
        <v>14000</v>
      </c>
      <c r="U361" s="10">
        <v>0</v>
      </c>
      <c r="V361" s="10">
        <v>14000</v>
      </c>
      <c r="W361" s="10">
        <v>0</v>
      </c>
      <c r="X361" s="10">
        <v>15000</v>
      </c>
      <c r="Y361" s="10">
        <v>0</v>
      </c>
      <c r="Z361" s="7">
        <v>0</v>
      </c>
      <c r="AA361">
        <v>0</v>
      </c>
      <c r="AB361">
        <v>0</v>
      </c>
      <c r="AC361" s="5">
        <v>0</v>
      </c>
      <c r="AD361" s="5">
        <v>392</v>
      </c>
      <c r="AE361"/>
      <c r="AF361" s="5">
        <v>3701</v>
      </c>
      <c r="AG361" s="5">
        <v>1084</v>
      </c>
      <c r="AH361" s="6">
        <v>1499</v>
      </c>
      <c r="AI361" s="9">
        <v>3148</v>
      </c>
      <c r="AJ361" s="10">
        <v>3630</v>
      </c>
      <c r="AK361" s="10">
        <v>0</v>
      </c>
      <c r="AL361" s="10">
        <v>0</v>
      </c>
      <c r="AM361" s="10">
        <v>0</v>
      </c>
      <c r="AN361" s="10">
        <v>11323</v>
      </c>
      <c r="AO361" s="10">
        <v>6940</v>
      </c>
      <c r="AP361" s="10">
        <v>6521</v>
      </c>
      <c r="AQ361" s="10">
        <v>5492</v>
      </c>
      <c r="AR361" s="10">
        <v>3922</v>
      </c>
      <c r="AS361" s="10">
        <v>4329</v>
      </c>
      <c r="AT361" s="10">
        <v>2193</v>
      </c>
      <c r="AU361">
        <v>0</v>
      </c>
    </row>
    <row r="362" spans="1:48">
      <c r="A362" s="2" t="s">
        <v>416</v>
      </c>
      <c r="B362" s="2">
        <f>B357+1</f>
        <v>61</v>
      </c>
      <c r="C362" s="2" t="s">
        <v>344</v>
      </c>
      <c r="D362" s="2" t="str">
        <f t="shared" si="96"/>
        <v>Gravel Road Fund</v>
      </c>
      <c r="E362" s="2" t="s">
        <v>205</v>
      </c>
      <c r="H362" s="2" t="s">
        <v>420</v>
      </c>
      <c r="I362" s="4">
        <v>3000</v>
      </c>
      <c r="J362" s="4">
        <v>3000</v>
      </c>
      <c r="K362" s="17">
        <v>3000</v>
      </c>
      <c r="L362" s="17">
        <v>3000</v>
      </c>
      <c r="M362" s="4" t="s">
        <v>137</v>
      </c>
      <c r="N362" s="4" t="s">
        <v>137</v>
      </c>
      <c r="O362" s="9" t="s">
        <v>137</v>
      </c>
      <c r="P362" s="9" t="s">
        <v>137</v>
      </c>
      <c r="Q362" s="9" t="s">
        <v>137</v>
      </c>
      <c r="R362" s="9" t="s">
        <v>137</v>
      </c>
      <c r="S362" s="9" t="s">
        <v>137</v>
      </c>
      <c r="T362" s="9" t="s">
        <v>137</v>
      </c>
      <c r="U362" s="9" t="s">
        <v>137</v>
      </c>
      <c r="V362" s="9" t="s">
        <v>137</v>
      </c>
      <c r="W362" s="9" t="s">
        <v>137</v>
      </c>
      <c r="X362" s="9" t="s">
        <v>137</v>
      </c>
      <c r="Y362" s="9" t="s">
        <v>137</v>
      </c>
      <c r="Z362" s="7" t="s">
        <v>137</v>
      </c>
      <c r="AA362">
        <v>0</v>
      </c>
      <c r="AB362">
        <v>0</v>
      </c>
      <c r="AC362" s="4">
        <v>0</v>
      </c>
      <c r="AD362" s="4">
        <v>0</v>
      </c>
      <c r="AE362"/>
      <c r="AF362" s="4">
        <v>3337</v>
      </c>
      <c r="AG362" s="4" t="s">
        <v>137</v>
      </c>
      <c r="AH362" s="4" t="s">
        <v>137</v>
      </c>
      <c r="AI362" s="11" t="s">
        <v>137</v>
      </c>
      <c r="AJ362" s="11" t="s">
        <v>137</v>
      </c>
      <c r="AK362" s="11" t="s">
        <v>137</v>
      </c>
      <c r="AL362" s="11" t="s">
        <v>137</v>
      </c>
      <c r="AM362" s="11" t="s">
        <v>137</v>
      </c>
      <c r="AN362" s="11" t="s">
        <v>137</v>
      </c>
      <c r="AO362" s="11" t="s">
        <v>137</v>
      </c>
      <c r="AP362" s="11" t="s">
        <v>137</v>
      </c>
      <c r="AQ362" s="11" t="s">
        <v>137</v>
      </c>
      <c r="AR362" s="11" t="s">
        <v>137</v>
      </c>
      <c r="AS362" s="11" t="s">
        <v>137</v>
      </c>
      <c r="AT362" s="11" t="s">
        <v>137</v>
      </c>
      <c r="AU362">
        <v>0</v>
      </c>
      <c r="AV362" s="16"/>
    </row>
    <row r="363" spans="1:48">
      <c r="A363" s="2" t="s">
        <v>416</v>
      </c>
      <c r="B363" s="2">
        <f>B362+1</f>
        <v>62</v>
      </c>
      <c r="C363" s="2" t="s">
        <v>229</v>
      </c>
      <c r="D363" s="2" t="str">
        <f t="shared" si="96"/>
        <v>Federal Aid Matching Fund</v>
      </c>
      <c r="E363" s="2" t="s">
        <v>205</v>
      </c>
      <c r="G363" s="3"/>
      <c r="H363" s="2" t="s">
        <v>420</v>
      </c>
      <c r="I363" s="4">
        <v>80000</v>
      </c>
      <c r="J363" s="4">
        <v>50000</v>
      </c>
      <c r="K363" s="17">
        <v>70000</v>
      </c>
      <c r="L363" s="17">
        <v>70000</v>
      </c>
      <c r="M363" s="4">
        <v>70000</v>
      </c>
      <c r="N363" s="4">
        <v>90000</v>
      </c>
      <c r="O363" s="7">
        <v>100000</v>
      </c>
      <c r="P363" s="7">
        <v>700000</v>
      </c>
      <c r="Q363" s="7">
        <v>200000</v>
      </c>
      <c r="R363" s="7">
        <v>200000</v>
      </c>
      <c r="S363" s="7">
        <v>200000</v>
      </c>
      <c r="T363" s="7">
        <v>200000</v>
      </c>
      <c r="U363" s="7">
        <v>300000</v>
      </c>
      <c r="V363" s="7">
        <v>240000</v>
      </c>
      <c r="W363" s="7">
        <v>550000</v>
      </c>
      <c r="X363" s="7">
        <v>450000</v>
      </c>
      <c r="Y363" s="7">
        <v>450000</v>
      </c>
      <c r="Z363" s="7">
        <v>500000</v>
      </c>
      <c r="AA363">
        <v>600000</v>
      </c>
      <c r="AB363">
        <v>750000</v>
      </c>
      <c r="AC363" s="4">
        <v>109165</v>
      </c>
      <c r="AD363" s="4">
        <v>72490</v>
      </c>
      <c r="AE363"/>
      <c r="AF363" s="4">
        <v>60605</v>
      </c>
      <c r="AG363" s="4">
        <v>23120</v>
      </c>
      <c r="AH363" s="4">
        <v>24110</v>
      </c>
      <c r="AI363" s="7">
        <v>84868</v>
      </c>
      <c r="AJ363" s="7">
        <v>139917</v>
      </c>
      <c r="AK363" s="7">
        <v>78441</v>
      </c>
      <c r="AL363" s="7">
        <v>74196</v>
      </c>
      <c r="AM363" s="7">
        <v>121192</v>
      </c>
      <c r="AN363" s="7">
        <v>146636</v>
      </c>
      <c r="AO363" s="7">
        <v>287160</v>
      </c>
      <c r="AP363" s="7">
        <v>217216</v>
      </c>
      <c r="AQ363" s="7">
        <v>505473</v>
      </c>
      <c r="AR363" s="7">
        <v>167283</v>
      </c>
      <c r="AS363" s="7">
        <v>380119</v>
      </c>
      <c r="AT363" s="7">
        <v>0</v>
      </c>
      <c r="AU363">
        <v>590448.39</v>
      </c>
    </row>
    <row r="364" spans="1:48">
      <c r="A364" s="2" t="str">
        <f t="shared" ref="A364:C366" si="98">A363</f>
        <v>Highway Fund</v>
      </c>
      <c r="B364" s="2">
        <f t="shared" si="98"/>
        <v>62</v>
      </c>
      <c r="C364" s="2" t="str">
        <f t="shared" si="98"/>
        <v>Federal Aid Matching Fund</v>
      </c>
      <c r="D364" s="2" t="str">
        <f t="shared" si="96"/>
        <v>Federal Aid Matching Fund</v>
      </c>
      <c r="E364" s="2" t="s">
        <v>143</v>
      </c>
      <c r="G364" s="3"/>
      <c r="H364" s="2" t="str">
        <f>H363</f>
        <v>County Highway Engineer</v>
      </c>
      <c r="I364" s="4">
        <v>270000</v>
      </c>
      <c r="J364" s="4">
        <v>160000</v>
      </c>
      <c r="K364" s="17">
        <v>140000</v>
      </c>
      <c r="L364" s="17">
        <v>140000</v>
      </c>
      <c r="M364" s="4">
        <v>155000</v>
      </c>
      <c r="N364" s="6">
        <v>190000</v>
      </c>
      <c r="O364" s="7">
        <v>200000</v>
      </c>
      <c r="P364" s="7">
        <v>0</v>
      </c>
      <c r="Q364" s="7">
        <v>500000</v>
      </c>
      <c r="R364" s="7">
        <v>500000</v>
      </c>
      <c r="S364" s="7">
        <v>400000</v>
      </c>
      <c r="T364" s="7">
        <v>65000</v>
      </c>
      <c r="U364" s="7">
        <v>65000</v>
      </c>
      <c r="V364" s="7">
        <v>75000</v>
      </c>
      <c r="W364" s="7" t="s">
        <v>137</v>
      </c>
      <c r="X364" s="7">
        <v>100000</v>
      </c>
      <c r="Y364" s="7">
        <v>100000</v>
      </c>
      <c r="Z364" s="7">
        <v>100000</v>
      </c>
      <c r="AA364">
        <v>0</v>
      </c>
      <c r="AB364">
        <v>0</v>
      </c>
      <c r="AC364" s="4">
        <v>225298</v>
      </c>
      <c r="AD364" s="4">
        <v>8086</v>
      </c>
      <c r="AE364"/>
      <c r="AF364" s="4">
        <v>126984</v>
      </c>
      <c r="AG364" s="4">
        <v>41987</v>
      </c>
      <c r="AH364" s="6">
        <v>45611</v>
      </c>
      <c r="AI364" s="7">
        <v>10521</v>
      </c>
      <c r="AJ364" s="7">
        <v>152558</v>
      </c>
      <c r="AK364" s="7">
        <v>252279</v>
      </c>
      <c r="AL364" s="7">
        <v>258531</v>
      </c>
      <c r="AM364" s="7">
        <v>404966</v>
      </c>
      <c r="AN364" s="7">
        <v>90570</v>
      </c>
      <c r="AO364" s="7">
        <v>39367</v>
      </c>
      <c r="AP364" s="7">
        <v>663</v>
      </c>
      <c r="AQ364" s="7">
        <v>0</v>
      </c>
      <c r="AR364" s="7">
        <v>144603</v>
      </c>
      <c r="AS364" s="7">
        <v>75254</v>
      </c>
      <c r="AT364" s="7">
        <v>373249</v>
      </c>
      <c r="AU364">
        <v>0</v>
      </c>
    </row>
    <row r="365" spans="1:48">
      <c r="A365" s="2" t="str">
        <f t="shared" si="98"/>
        <v>Highway Fund</v>
      </c>
      <c r="B365" s="2">
        <f t="shared" si="98"/>
        <v>62</v>
      </c>
      <c r="C365" s="2" t="str">
        <f t="shared" si="98"/>
        <v>Federal Aid Matching Fund</v>
      </c>
      <c r="D365" s="2" t="str">
        <f t="shared" si="96"/>
        <v>Federal Aid Matching Fund</v>
      </c>
      <c r="E365" s="2" t="s">
        <v>213</v>
      </c>
      <c r="G365" s="3"/>
      <c r="H365" s="2" t="str">
        <f>H364</f>
        <v>County Highway Engineer</v>
      </c>
      <c r="I365" s="4">
        <v>140000</v>
      </c>
      <c r="J365" s="4">
        <v>10000</v>
      </c>
      <c r="K365" s="17" t="s">
        <v>137</v>
      </c>
      <c r="L365" s="17" t="s">
        <v>137</v>
      </c>
      <c r="M365" s="4" t="s">
        <v>137</v>
      </c>
      <c r="N365" s="6" t="s">
        <v>137</v>
      </c>
      <c r="O365" s="6" t="s">
        <v>137</v>
      </c>
      <c r="P365" s="6" t="s">
        <v>137</v>
      </c>
      <c r="Q365" s="6" t="s">
        <v>137</v>
      </c>
      <c r="R365" s="6" t="s">
        <v>137</v>
      </c>
      <c r="S365" s="6" t="s">
        <v>137</v>
      </c>
      <c r="T365" s="6" t="s">
        <v>137</v>
      </c>
      <c r="U365" s="6" t="s">
        <v>137</v>
      </c>
      <c r="V365" s="6" t="s">
        <v>137</v>
      </c>
      <c r="W365" s="6" t="s">
        <v>137</v>
      </c>
      <c r="X365" s="6" t="s">
        <v>137</v>
      </c>
      <c r="Y365" s="6" t="s">
        <v>137</v>
      </c>
      <c r="Z365" s="6" t="s">
        <v>137</v>
      </c>
      <c r="AA365">
        <v>0</v>
      </c>
      <c r="AB365">
        <v>0</v>
      </c>
      <c r="AC365" s="4">
        <v>9159</v>
      </c>
      <c r="AD365" s="4">
        <v>0</v>
      </c>
      <c r="AE365"/>
      <c r="AF365" s="4" t="s">
        <v>137</v>
      </c>
      <c r="AG365" s="4" t="s">
        <v>137</v>
      </c>
      <c r="AH365" s="6" t="s">
        <v>137</v>
      </c>
      <c r="AI365" s="6" t="s">
        <v>137</v>
      </c>
      <c r="AJ365" s="6" t="s">
        <v>137</v>
      </c>
      <c r="AK365" s="6" t="s">
        <v>137</v>
      </c>
      <c r="AL365" s="6" t="s">
        <v>137</v>
      </c>
      <c r="AM365" s="6" t="s">
        <v>137</v>
      </c>
      <c r="AN365" s="6" t="s">
        <v>137</v>
      </c>
      <c r="AO365" s="6" t="s">
        <v>137</v>
      </c>
      <c r="AP365" s="6" t="s">
        <v>137</v>
      </c>
      <c r="AQ365" s="6" t="s">
        <v>137</v>
      </c>
      <c r="AR365" s="6" t="s">
        <v>137</v>
      </c>
      <c r="AS365" s="6" t="s">
        <v>137</v>
      </c>
      <c r="AT365" s="6" t="s">
        <v>137</v>
      </c>
      <c r="AU365">
        <v>0</v>
      </c>
    </row>
    <row r="366" spans="1:48">
      <c r="A366" s="2" t="str">
        <f t="shared" si="98"/>
        <v>Highway Fund</v>
      </c>
      <c r="B366" s="2">
        <f t="shared" si="98"/>
        <v>62</v>
      </c>
      <c r="C366" s="2" t="str">
        <f t="shared" si="98"/>
        <v>Federal Aid Matching Fund</v>
      </c>
      <c r="D366" s="2" t="str">
        <f t="shared" si="96"/>
        <v>Federal Aid Matching Fund</v>
      </c>
      <c r="E366" s="2" t="s">
        <v>59</v>
      </c>
      <c r="G366" s="3"/>
      <c r="H366" s="2" t="str">
        <f>H365</f>
        <v>County Highway Engineer</v>
      </c>
      <c r="I366" s="5">
        <v>60000</v>
      </c>
      <c r="J366" s="5">
        <v>20000</v>
      </c>
      <c r="K366" s="18" t="s">
        <v>137</v>
      </c>
      <c r="L366" s="18" t="s">
        <v>137</v>
      </c>
      <c r="M366" s="5" t="s">
        <v>137</v>
      </c>
      <c r="N366" s="6" t="s">
        <v>137</v>
      </c>
      <c r="O366" s="6" t="s">
        <v>137</v>
      </c>
      <c r="P366" s="6" t="s">
        <v>137</v>
      </c>
      <c r="Q366" s="6" t="s">
        <v>137</v>
      </c>
      <c r="R366" s="6" t="s">
        <v>137</v>
      </c>
      <c r="S366" s="6" t="s">
        <v>137</v>
      </c>
      <c r="T366" s="6" t="s">
        <v>137</v>
      </c>
      <c r="U366" s="6" t="s">
        <v>137</v>
      </c>
      <c r="V366" s="6" t="s">
        <v>137</v>
      </c>
      <c r="W366" s="6" t="s">
        <v>137</v>
      </c>
      <c r="X366" s="6" t="s">
        <v>137</v>
      </c>
      <c r="Y366" s="6" t="s">
        <v>137</v>
      </c>
      <c r="Z366" s="6" t="s">
        <v>137</v>
      </c>
      <c r="AA366">
        <v>0</v>
      </c>
      <c r="AB366">
        <v>0</v>
      </c>
      <c r="AC366" s="5">
        <v>0</v>
      </c>
      <c r="AD366" s="5">
        <v>0</v>
      </c>
      <c r="AE366"/>
      <c r="AF366" s="5" t="s">
        <v>137</v>
      </c>
      <c r="AG366" s="5" t="s">
        <v>137</v>
      </c>
      <c r="AH366" s="6" t="s">
        <v>137</v>
      </c>
      <c r="AI366" s="6" t="s">
        <v>137</v>
      </c>
      <c r="AJ366" s="6" t="s">
        <v>137</v>
      </c>
      <c r="AK366" s="6" t="s">
        <v>137</v>
      </c>
      <c r="AL366" s="6" t="s">
        <v>137</v>
      </c>
      <c r="AM366" s="6" t="s">
        <v>137</v>
      </c>
      <c r="AN366" s="6" t="s">
        <v>137</v>
      </c>
      <c r="AO366" s="6" t="s">
        <v>137</v>
      </c>
      <c r="AP366" s="6" t="s">
        <v>137</v>
      </c>
      <c r="AQ366" s="6" t="s">
        <v>137</v>
      </c>
      <c r="AR366" s="6" t="s">
        <v>137</v>
      </c>
      <c r="AS366" s="6" t="s">
        <v>137</v>
      </c>
      <c r="AT366" s="6" t="s">
        <v>137</v>
      </c>
      <c r="AU366">
        <v>0</v>
      </c>
    </row>
    <row r="367" spans="1:48">
      <c r="A367" s="2" t="s">
        <v>416</v>
      </c>
      <c r="B367" s="2">
        <f>B364+1</f>
        <v>63</v>
      </c>
      <c r="C367" s="2" t="s">
        <v>230</v>
      </c>
      <c r="D367" s="2" t="str">
        <f t="shared" si="96"/>
        <v>County Township Bridge Bond Fund</v>
      </c>
      <c r="E367" s="2" t="s">
        <v>205</v>
      </c>
      <c r="G367" s="3"/>
      <c r="H367" s="2" t="s">
        <v>420</v>
      </c>
      <c r="I367" s="4">
        <v>90000</v>
      </c>
      <c r="J367" s="4">
        <v>90000</v>
      </c>
      <c r="K367" s="4">
        <v>90000</v>
      </c>
      <c r="L367" s="17">
        <v>50000</v>
      </c>
      <c r="M367" s="4">
        <v>50000</v>
      </c>
      <c r="N367" s="4">
        <v>83000</v>
      </c>
      <c r="O367" s="7">
        <v>60000</v>
      </c>
      <c r="P367" s="7">
        <v>605000</v>
      </c>
      <c r="Q367" s="7">
        <v>60000</v>
      </c>
      <c r="R367" s="7">
        <v>60000</v>
      </c>
      <c r="S367" s="7">
        <v>48000</v>
      </c>
      <c r="T367" s="7">
        <v>350000</v>
      </c>
      <c r="U367" s="7">
        <v>450000</v>
      </c>
      <c r="V367" s="7">
        <v>450000</v>
      </c>
      <c r="W367" s="7">
        <v>769900</v>
      </c>
      <c r="X367" s="7">
        <v>450000</v>
      </c>
      <c r="Y367" s="7">
        <v>450000</v>
      </c>
      <c r="Z367" s="7">
        <v>450000</v>
      </c>
      <c r="AA367">
        <v>600000</v>
      </c>
      <c r="AB367">
        <v>550000</v>
      </c>
      <c r="AC367" s="6">
        <v>4646</v>
      </c>
      <c r="AD367" s="4">
        <v>168671</v>
      </c>
      <c r="AE367"/>
      <c r="AF367" s="4">
        <v>343252</v>
      </c>
      <c r="AG367" s="4">
        <v>89048</v>
      </c>
      <c r="AH367" s="4">
        <v>371385</v>
      </c>
      <c r="AI367" s="7">
        <v>0</v>
      </c>
      <c r="AJ367" s="7">
        <v>58553</v>
      </c>
      <c r="AK367" s="7">
        <v>28560</v>
      </c>
      <c r="AL367" s="7">
        <v>7662</v>
      </c>
      <c r="AM367" s="7">
        <v>161793</v>
      </c>
      <c r="AN367" s="7">
        <v>76401</v>
      </c>
      <c r="AO367" s="7">
        <v>38288</v>
      </c>
      <c r="AP367" s="7">
        <v>658512</v>
      </c>
      <c r="AQ367" s="7">
        <v>437138</v>
      </c>
      <c r="AR367" s="7">
        <v>0</v>
      </c>
      <c r="AS367" s="7">
        <v>0</v>
      </c>
      <c r="AT367" s="7">
        <v>0</v>
      </c>
      <c r="AU367">
        <v>586833.53</v>
      </c>
    </row>
    <row r="368" spans="1:48">
      <c r="A368" s="2" t="str">
        <f>A367</f>
        <v>Highway Fund</v>
      </c>
      <c r="B368" s="2">
        <f>B367</f>
        <v>63</v>
      </c>
      <c r="C368" s="2" t="str">
        <f>C367</f>
        <v>County Township Bridge Bond Fund</v>
      </c>
      <c r="D368" s="2" t="str">
        <f t="shared" si="96"/>
        <v>County Township Bridge Bond Fund</v>
      </c>
      <c r="E368" s="2" t="s">
        <v>143</v>
      </c>
      <c r="G368" s="3"/>
      <c r="H368" s="2" t="str">
        <f>H367</f>
        <v>County Highway Engineer</v>
      </c>
      <c r="I368" s="5">
        <v>265000</v>
      </c>
      <c r="J368" s="5">
        <v>265000</v>
      </c>
      <c r="K368" s="18">
        <v>320000</v>
      </c>
      <c r="L368" s="18">
        <v>320000</v>
      </c>
      <c r="M368" s="5">
        <v>150000</v>
      </c>
      <c r="N368" s="6">
        <v>315000</v>
      </c>
      <c r="O368" s="7">
        <v>440000</v>
      </c>
      <c r="P368" s="10" t="s">
        <v>137</v>
      </c>
      <c r="Q368" s="10">
        <v>550000</v>
      </c>
      <c r="R368" s="10">
        <v>550000</v>
      </c>
      <c r="S368" s="10">
        <v>390000</v>
      </c>
      <c r="T368" s="10">
        <v>269000</v>
      </c>
      <c r="U368" s="10">
        <v>269000</v>
      </c>
      <c r="V368" s="10">
        <v>269000</v>
      </c>
      <c r="W368" s="10" t="s">
        <v>137</v>
      </c>
      <c r="X368" s="10">
        <v>150000</v>
      </c>
      <c r="Y368" s="10">
        <v>150000</v>
      </c>
      <c r="Z368" s="7">
        <v>150000</v>
      </c>
      <c r="AA368">
        <v>0</v>
      </c>
      <c r="AB368">
        <v>0</v>
      </c>
      <c r="AC368" s="5">
        <v>103313</v>
      </c>
      <c r="AD368" s="5">
        <v>163449</v>
      </c>
      <c r="AE368"/>
      <c r="AF368" s="5">
        <v>0</v>
      </c>
      <c r="AG368" s="5">
        <v>0</v>
      </c>
      <c r="AH368" s="6">
        <v>0</v>
      </c>
      <c r="AI368" s="7">
        <v>0</v>
      </c>
      <c r="AJ368" s="10" t="s">
        <v>137</v>
      </c>
      <c r="AK368" s="10">
        <v>0</v>
      </c>
      <c r="AL368" s="10">
        <v>0</v>
      </c>
      <c r="AM368" s="10">
        <v>89012</v>
      </c>
      <c r="AN368" s="10">
        <v>197654</v>
      </c>
      <c r="AO368" s="10">
        <v>206090</v>
      </c>
      <c r="AP368" s="10">
        <v>4211</v>
      </c>
      <c r="AQ368" s="10" t="s">
        <v>137</v>
      </c>
      <c r="AR368" s="10">
        <v>193829</v>
      </c>
      <c r="AS368" s="10">
        <v>0</v>
      </c>
      <c r="AT368" s="10">
        <v>0</v>
      </c>
      <c r="AU368">
        <v>0</v>
      </c>
    </row>
    <row r="369" spans="1:48">
      <c r="A369" s="2" t="s">
        <v>416</v>
      </c>
      <c r="B369" s="2">
        <f>B367+1</f>
        <v>64</v>
      </c>
      <c r="C369" s="2" t="s">
        <v>231</v>
      </c>
      <c r="D369" s="2" t="str">
        <f t="shared" si="96"/>
        <v>County Township Bridge Fund</v>
      </c>
      <c r="E369" s="2" t="s">
        <v>205</v>
      </c>
      <c r="G369" s="3"/>
      <c r="H369" s="2" t="s">
        <v>420</v>
      </c>
      <c r="I369" s="6">
        <v>50000</v>
      </c>
      <c r="J369" s="4">
        <v>50000</v>
      </c>
      <c r="K369" s="4">
        <v>50000</v>
      </c>
      <c r="L369" s="17">
        <v>20000</v>
      </c>
      <c r="M369" s="4">
        <v>20000</v>
      </c>
      <c r="N369" s="4">
        <v>40000</v>
      </c>
      <c r="O369" s="7">
        <v>40000</v>
      </c>
      <c r="P369" s="7">
        <v>60000</v>
      </c>
      <c r="Q369" s="7">
        <v>180000</v>
      </c>
      <c r="R369" s="7">
        <v>140000</v>
      </c>
      <c r="S369" s="7">
        <v>100000</v>
      </c>
      <c r="T369" s="7">
        <v>60000</v>
      </c>
      <c r="U369" s="7">
        <v>65000</v>
      </c>
      <c r="V369" s="7">
        <v>200000</v>
      </c>
      <c r="W369" s="7" t="s">
        <v>137</v>
      </c>
      <c r="X369" s="7">
        <v>125000</v>
      </c>
      <c r="Y369" s="7">
        <v>250000</v>
      </c>
      <c r="Z369" s="7">
        <v>260000</v>
      </c>
      <c r="AA369">
        <v>410000</v>
      </c>
      <c r="AB369">
        <v>900000</v>
      </c>
      <c r="AC369" s="4">
        <v>23124</v>
      </c>
      <c r="AD369" s="4">
        <v>80053</v>
      </c>
      <c r="AE369"/>
      <c r="AF369" s="4">
        <v>31007</v>
      </c>
      <c r="AG369" s="4">
        <v>51721</v>
      </c>
      <c r="AH369" s="4">
        <v>64004</v>
      </c>
      <c r="AI369" s="7">
        <v>65479</v>
      </c>
      <c r="AJ369" s="7">
        <v>54690</v>
      </c>
      <c r="AK369" s="7">
        <v>67682</v>
      </c>
      <c r="AL369" s="7">
        <v>33545</v>
      </c>
      <c r="AM369" s="7">
        <v>39683</v>
      </c>
      <c r="AN369" s="7">
        <v>30017</v>
      </c>
      <c r="AO369" s="7">
        <v>31373</v>
      </c>
      <c r="AP369" s="7">
        <v>60104</v>
      </c>
      <c r="AQ369" s="7" t="s">
        <v>137</v>
      </c>
      <c r="AR369" s="7">
        <v>34817</v>
      </c>
      <c r="AS369" s="7">
        <v>374895</v>
      </c>
      <c r="AT369" s="7">
        <v>15721</v>
      </c>
      <c r="AU369">
        <v>401015.94</v>
      </c>
    </row>
    <row r="370" spans="1:48">
      <c r="A370" s="2" t="str">
        <f t="shared" ref="A370:C371" si="99">A369</f>
        <v>Highway Fund</v>
      </c>
      <c r="B370" s="2">
        <f t="shared" si="99"/>
        <v>64</v>
      </c>
      <c r="C370" s="2" t="str">
        <f t="shared" si="99"/>
        <v>County Township Bridge Fund</v>
      </c>
      <c r="D370" s="2" t="str">
        <f t="shared" si="96"/>
        <v>County Township Bridge Fund</v>
      </c>
      <c r="E370" s="2" t="s">
        <v>213</v>
      </c>
      <c r="G370" s="3"/>
      <c r="H370" s="2" t="str">
        <f>H369</f>
        <v>County Highway Engineer</v>
      </c>
      <c r="I370" s="6">
        <v>40000</v>
      </c>
      <c r="J370" s="6">
        <v>50000</v>
      </c>
      <c r="K370" s="6">
        <v>50000</v>
      </c>
      <c r="L370" s="19">
        <v>80000</v>
      </c>
      <c r="M370" s="6">
        <v>80000</v>
      </c>
      <c r="N370" s="4">
        <v>140000</v>
      </c>
      <c r="O370" s="7">
        <v>140000</v>
      </c>
      <c r="P370" s="7" t="s">
        <v>137</v>
      </c>
      <c r="Q370" s="7">
        <v>180000</v>
      </c>
      <c r="R370" s="7">
        <v>140000</v>
      </c>
      <c r="S370" s="7">
        <v>100000</v>
      </c>
      <c r="T370" s="7" t="s">
        <v>137</v>
      </c>
      <c r="U370" s="7" t="s">
        <v>137</v>
      </c>
      <c r="V370" s="7" t="s">
        <v>137</v>
      </c>
      <c r="W370" s="7" t="s">
        <v>137</v>
      </c>
      <c r="X370" s="7">
        <v>125000</v>
      </c>
      <c r="Y370" s="7" t="s">
        <v>137</v>
      </c>
      <c r="Z370" s="7" t="s">
        <v>137</v>
      </c>
      <c r="AA370">
        <v>0</v>
      </c>
      <c r="AB370">
        <v>0</v>
      </c>
      <c r="AC370" s="6">
        <v>191</v>
      </c>
      <c r="AD370" s="6">
        <v>0</v>
      </c>
      <c r="AE370"/>
      <c r="AF370" s="6">
        <v>207</v>
      </c>
      <c r="AG370" s="6">
        <v>0</v>
      </c>
      <c r="AH370" s="4">
        <v>0</v>
      </c>
      <c r="AI370" s="7">
        <v>0</v>
      </c>
      <c r="AJ370" s="7" t="s">
        <v>137</v>
      </c>
      <c r="AK370" s="7">
        <v>0</v>
      </c>
      <c r="AL370" s="7">
        <v>0</v>
      </c>
      <c r="AM370" s="7">
        <v>0</v>
      </c>
      <c r="AN370" s="7" t="s">
        <v>137</v>
      </c>
      <c r="AO370" s="7" t="s">
        <v>137</v>
      </c>
      <c r="AP370" s="7" t="s">
        <v>137</v>
      </c>
      <c r="AQ370" s="7" t="s">
        <v>137</v>
      </c>
      <c r="AR370" s="7">
        <v>0</v>
      </c>
      <c r="AS370" s="7" t="s">
        <v>137</v>
      </c>
      <c r="AT370" s="7" t="s">
        <v>137</v>
      </c>
      <c r="AU370">
        <v>0</v>
      </c>
    </row>
    <row r="371" spans="1:48">
      <c r="A371" s="2" t="str">
        <f t="shared" si="99"/>
        <v>Highway Fund</v>
      </c>
      <c r="B371" s="2">
        <f t="shared" si="99"/>
        <v>64</v>
      </c>
      <c r="C371" s="2" t="str">
        <f t="shared" si="99"/>
        <v>County Township Bridge Fund</v>
      </c>
      <c r="D371" s="2" t="str">
        <f t="shared" si="96"/>
        <v>County Township Bridge Fund</v>
      </c>
      <c r="E371" s="2" t="s">
        <v>143</v>
      </c>
      <c r="G371" s="3"/>
      <c r="H371" s="2" t="str">
        <f>H370</f>
        <v>County Highway Engineer</v>
      </c>
      <c r="I371" s="6">
        <v>250000</v>
      </c>
      <c r="J371" s="4">
        <v>200000</v>
      </c>
      <c r="K371" s="4">
        <v>200000</v>
      </c>
      <c r="L371" s="17">
        <v>100000</v>
      </c>
      <c r="M371" s="4">
        <v>100000</v>
      </c>
      <c r="N371" s="6">
        <v>200000</v>
      </c>
      <c r="O371" s="7">
        <v>200000</v>
      </c>
      <c r="P371" s="10">
        <v>500000</v>
      </c>
      <c r="Q371" s="10">
        <v>220000</v>
      </c>
      <c r="R371" s="10">
        <v>180000</v>
      </c>
      <c r="S371" s="10">
        <v>120000</v>
      </c>
      <c r="T371" s="10">
        <v>135000</v>
      </c>
      <c r="U371" s="10">
        <v>75000</v>
      </c>
      <c r="V371" s="10">
        <v>150000</v>
      </c>
      <c r="W371" s="10">
        <v>350000</v>
      </c>
      <c r="X371" s="10">
        <v>150000</v>
      </c>
      <c r="Y371" s="10">
        <v>150000</v>
      </c>
      <c r="Z371" s="7">
        <v>150000</v>
      </c>
      <c r="AA371">
        <v>0</v>
      </c>
      <c r="AB371">
        <v>0</v>
      </c>
      <c r="AC371" s="4">
        <v>154285</v>
      </c>
      <c r="AD371" s="4">
        <v>118405</v>
      </c>
      <c r="AE371"/>
      <c r="AF371" s="4">
        <v>216465</v>
      </c>
      <c r="AG371" s="4">
        <v>118403</v>
      </c>
      <c r="AH371" s="6">
        <v>170612</v>
      </c>
      <c r="AI371" s="7">
        <v>126540</v>
      </c>
      <c r="AJ371" s="10">
        <v>249753</v>
      </c>
      <c r="AK371" s="10">
        <v>260851</v>
      </c>
      <c r="AL371" s="10">
        <v>259932</v>
      </c>
      <c r="AM371" s="10">
        <v>295293</v>
      </c>
      <c r="AN371" s="10">
        <v>143141</v>
      </c>
      <c r="AO371" s="10">
        <v>68378</v>
      </c>
      <c r="AP371" s="10">
        <v>213485</v>
      </c>
      <c r="AQ371" s="10">
        <v>298893</v>
      </c>
      <c r="AR371" s="10">
        <v>138636</v>
      </c>
      <c r="AS371" s="10">
        <v>19850</v>
      </c>
      <c r="AT371" s="10">
        <v>166590</v>
      </c>
      <c r="AU371">
        <v>0</v>
      </c>
    </row>
    <row r="372" spans="1:48">
      <c r="A372" s="2" t="s">
        <v>417</v>
      </c>
      <c r="B372" s="2">
        <f>B369+1</f>
        <v>65</v>
      </c>
      <c r="C372" s="2" t="s">
        <v>277</v>
      </c>
      <c r="D372" s="2" t="str">
        <f t="shared" si="96"/>
        <v>County Health Department M&amp;M Dental Clinic</v>
      </c>
      <c r="E372" s="2" t="s">
        <v>272</v>
      </c>
      <c r="G372" s="3"/>
      <c r="H372" s="2" t="s">
        <v>426</v>
      </c>
      <c r="I372" s="4" t="s">
        <v>137</v>
      </c>
      <c r="J372" s="4" t="s">
        <v>137</v>
      </c>
      <c r="K372"/>
      <c r="L372" s="4" t="s">
        <v>137</v>
      </c>
      <c r="M372" s="4" t="s">
        <v>137</v>
      </c>
      <c r="N372" s="4" t="s">
        <v>137</v>
      </c>
      <c r="O372" s="7" t="s">
        <v>137</v>
      </c>
      <c r="P372" s="7" t="s">
        <v>137</v>
      </c>
      <c r="Q372" s="7" t="s">
        <v>137</v>
      </c>
      <c r="R372" s="7" t="s">
        <v>137</v>
      </c>
      <c r="S372" s="7" t="s">
        <v>137</v>
      </c>
      <c r="T372" s="7" t="s">
        <v>137</v>
      </c>
      <c r="U372" s="7" t="s">
        <v>137</v>
      </c>
      <c r="V372" s="7" t="s">
        <v>137</v>
      </c>
      <c r="W372" s="7" t="s">
        <v>137</v>
      </c>
      <c r="X372" s="7" t="s">
        <v>137</v>
      </c>
      <c r="Y372" s="7">
        <v>300000</v>
      </c>
      <c r="Z372" s="7" t="s">
        <v>137</v>
      </c>
      <c r="AA372">
        <v>0</v>
      </c>
      <c r="AB372">
        <v>0</v>
      </c>
      <c r="AC372" s="4" t="s">
        <v>137</v>
      </c>
      <c r="AD372" s="4" t="s">
        <v>137</v>
      </c>
      <c r="AE372"/>
      <c r="AF372" s="4" t="s">
        <v>137</v>
      </c>
      <c r="AG372" s="4" t="s">
        <v>137</v>
      </c>
      <c r="AH372" s="4" t="s">
        <v>137</v>
      </c>
      <c r="AI372" s="7" t="s">
        <v>137</v>
      </c>
      <c r="AJ372" s="7" t="s">
        <v>137</v>
      </c>
      <c r="AK372" s="7" t="s">
        <v>137</v>
      </c>
      <c r="AL372" s="7" t="s">
        <v>137</v>
      </c>
      <c r="AM372" s="7" t="s">
        <v>137</v>
      </c>
      <c r="AN372" s="7" t="s">
        <v>137</v>
      </c>
      <c r="AO372" s="7" t="s">
        <v>137</v>
      </c>
      <c r="AP372" s="7" t="s">
        <v>137</v>
      </c>
      <c r="AQ372" s="7" t="s">
        <v>137</v>
      </c>
      <c r="AR372" s="7" t="s">
        <v>137</v>
      </c>
      <c r="AS372" s="7">
        <v>184282</v>
      </c>
      <c r="AT372" s="7" t="s">
        <v>137</v>
      </c>
      <c r="AU372">
        <v>0</v>
      </c>
    </row>
    <row r="373" spans="1:48">
      <c r="A373" s="2" t="str">
        <f>A372</f>
        <v>Health Fund</v>
      </c>
      <c r="B373" s="2">
        <f>B372</f>
        <v>65</v>
      </c>
      <c r="C373" s="2" t="s">
        <v>277</v>
      </c>
      <c r="D373" s="2" t="str">
        <f t="shared" si="96"/>
        <v>County Health Department M&amp;M Dental Clinic</v>
      </c>
      <c r="E373" s="2" t="s">
        <v>308</v>
      </c>
      <c r="G373" s="3"/>
      <c r="H373" s="2" t="str">
        <f>H372</f>
        <v>Public Health Adminstrator</v>
      </c>
      <c r="I373" s="4">
        <v>0</v>
      </c>
      <c r="J373" s="4">
        <v>0</v>
      </c>
      <c r="K373"/>
      <c r="L373" s="17">
        <v>0</v>
      </c>
      <c r="M373" s="4">
        <v>0</v>
      </c>
      <c r="N373" s="4">
        <v>0</v>
      </c>
      <c r="O373" s="7">
        <v>6000</v>
      </c>
      <c r="P373" s="7">
        <v>8500</v>
      </c>
      <c r="Q373" s="7" t="s">
        <v>137</v>
      </c>
      <c r="R373" s="7" t="s">
        <v>137</v>
      </c>
      <c r="S373" s="7" t="s">
        <v>137</v>
      </c>
      <c r="T373" s="7" t="s">
        <v>137</v>
      </c>
      <c r="U373" s="7" t="s">
        <v>137</v>
      </c>
      <c r="V373" s="7" t="s">
        <v>137</v>
      </c>
      <c r="W373" s="7" t="s">
        <v>137</v>
      </c>
      <c r="X373" s="7" t="s">
        <v>137</v>
      </c>
      <c r="Y373" s="7" t="s">
        <v>137</v>
      </c>
      <c r="Z373" s="7" t="s">
        <v>137</v>
      </c>
      <c r="AA373">
        <v>0</v>
      </c>
      <c r="AB373">
        <v>0</v>
      </c>
      <c r="AC373" s="4">
        <v>0</v>
      </c>
      <c r="AD373" s="4">
        <v>0</v>
      </c>
      <c r="AE373"/>
      <c r="AF373" s="4">
        <v>0</v>
      </c>
      <c r="AG373" s="4">
        <v>4758</v>
      </c>
      <c r="AH373" s="4">
        <v>11671</v>
      </c>
      <c r="AI373" s="7">
        <v>3556</v>
      </c>
      <c r="AJ373" s="7">
        <v>8171</v>
      </c>
      <c r="AK373" s="7" t="s">
        <v>137</v>
      </c>
      <c r="AL373" s="7" t="s">
        <v>137</v>
      </c>
      <c r="AM373" s="7" t="s">
        <v>137</v>
      </c>
      <c r="AN373" s="7" t="s">
        <v>137</v>
      </c>
      <c r="AO373" s="7" t="s">
        <v>137</v>
      </c>
      <c r="AP373" s="7" t="s">
        <v>137</v>
      </c>
      <c r="AQ373" s="7" t="s">
        <v>137</v>
      </c>
      <c r="AR373" s="7" t="s">
        <v>137</v>
      </c>
      <c r="AS373" s="7" t="s">
        <v>137</v>
      </c>
      <c r="AT373" s="7" t="s">
        <v>137</v>
      </c>
      <c r="AU373">
        <v>0</v>
      </c>
    </row>
    <row r="374" spans="1:48">
      <c r="A374" s="2" t="str">
        <f t="shared" ref="A374:A380" si="100">A373</f>
        <v>Health Fund</v>
      </c>
      <c r="B374" s="2">
        <f t="shared" ref="B374:B380" si="101">B373</f>
        <v>65</v>
      </c>
      <c r="C374" s="2" t="s">
        <v>277</v>
      </c>
      <c r="D374" s="2" t="str">
        <f t="shared" si="96"/>
        <v>County Health Department M&amp;M Dental Clinic</v>
      </c>
      <c r="E374" s="2" t="s">
        <v>205</v>
      </c>
      <c r="G374" s="3"/>
      <c r="H374" s="2" t="str">
        <f t="shared" ref="H374:H380" si="102">H373</f>
        <v>Public Health Adminstrator</v>
      </c>
      <c r="I374" s="4" t="s">
        <v>137</v>
      </c>
      <c r="J374" s="4" t="s">
        <v>137</v>
      </c>
      <c r="K374"/>
      <c r="L374" s="4" t="s">
        <v>137</v>
      </c>
      <c r="M374" s="4" t="s">
        <v>137</v>
      </c>
      <c r="N374" s="4" t="s">
        <v>137</v>
      </c>
      <c r="O374" s="7">
        <v>7000</v>
      </c>
      <c r="P374" s="7">
        <v>5500</v>
      </c>
      <c r="Q374" s="7" t="s">
        <v>137</v>
      </c>
      <c r="R374" s="7" t="s">
        <v>137</v>
      </c>
      <c r="S374" s="7" t="s">
        <v>137</v>
      </c>
      <c r="T374" s="7" t="s">
        <v>137</v>
      </c>
      <c r="U374" s="7" t="s">
        <v>137</v>
      </c>
      <c r="V374" s="7" t="s">
        <v>137</v>
      </c>
      <c r="W374" s="7" t="s">
        <v>137</v>
      </c>
      <c r="X374" s="7" t="s">
        <v>137</v>
      </c>
      <c r="Y374" s="7" t="s">
        <v>137</v>
      </c>
      <c r="Z374" s="7" t="s">
        <v>137</v>
      </c>
      <c r="AA374">
        <v>0</v>
      </c>
      <c r="AB374">
        <v>0</v>
      </c>
      <c r="AC374" s="4" t="s">
        <v>137</v>
      </c>
      <c r="AD374" s="4" t="s">
        <v>137</v>
      </c>
      <c r="AE374"/>
      <c r="AF374" s="4" t="s">
        <v>137</v>
      </c>
      <c r="AG374" s="4" t="s">
        <v>137</v>
      </c>
      <c r="AH374" s="4" t="s">
        <v>137</v>
      </c>
      <c r="AI374" s="7">
        <v>5750</v>
      </c>
      <c r="AJ374" s="7">
        <v>5187</v>
      </c>
      <c r="AK374" s="7" t="s">
        <v>137</v>
      </c>
      <c r="AL374" s="7" t="s">
        <v>137</v>
      </c>
      <c r="AM374" s="7" t="s">
        <v>137</v>
      </c>
      <c r="AN374" s="7" t="s">
        <v>137</v>
      </c>
      <c r="AO374" s="7" t="s">
        <v>137</v>
      </c>
      <c r="AP374" s="7" t="s">
        <v>137</v>
      </c>
      <c r="AQ374" s="7" t="s">
        <v>137</v>
      </c>
      <c r="AR374" s="7" t="s">
        <v>137</v>
      </c>
      <c r="AS374" s="7" t="s">
        <v>137</v>
      </c>
      <c r="AT374" s="7" t="s">
        <v>137</v>
      </c>
      <c r="AU374">
        <v>0</v>
      </c>
    </row>
    <row r="375" spans="1:48">
      <c r="A375" s="2" t="str">
        <f t="shared" si="100"/>
        <v>Health Fund</v>
      </c>
      <c r="B375" s="2">
        <f t="shared" si="101"/>
        <v>65</v>
      </c>
      <c r="C375" s="2" t="s">
        <v>277</v>
      </c>
      <c r="D375" s="2" t="str">
        <f t="shared" si="96"/>
        <v>County Health Department M&amp;M Dental Clinic</v>
      </c>
      <c r="E375" s="2" t="s">
        <v>307</v>
      </c>
      <c r="G375" s="3"/>
      <c r="H375" s="2" t="str">
        <f t="shared" si="102"/>
        <v>Public Health Adminstrator</v>
      </c>
      <c r="I375" s="4">
        <v>0</v>
      </c>
      <c r="J375" s="4">
        <v>0</v>
      </c>
      <c r="K375"/>
      <c r="L375" s="17">
        <v>0</v>
      </c>
      <c r="M375" s="4">
        <v>0</v>
      </c>
      <c r="N375" s="4">
        <v>0</v>
      </c>
      <c r="O375" s="7">
        <v>5000</v>
      </c>
      <c r="P375" s="7">
        <v>6500</v>
      </c>
      <c r="Q375" s="7" t="s">
        <v>137</v>
      </c>
      <c r="R375" s="7" t="s">
        <v>137</v>
      </c>
      <c r="S375" s="7" t="s">
        <v>137</v>
      </c>
      <c r="T375" s="7" t="s">
        <v>137</v>
      </c>
      <c r="U375" s="7" t="s">
        <v>137</v>
      </c>
      <c r="V375" s="7" t="s">
        <v>137</v>
      </c>
      <c r="W375" s="7" t="s">
        <v>137</v>
      </c>
      <c r="X375" s="7" t="s">
        <v>137</v>
      </c>
      <c r="Y375" s="7" t="s">
        <v>137</v>
      </c>
      <c r="Z375" s="7" t="s">
        <v>137</v>
      </c>
      <c r="AA375">
        <v>0</v>
      </c>
      <c r="AB375">
        <v>0</v>
      </c>
      <c r="AC375" s="4">
        <v>0</v>
      </c>
      <c r="AD375" s="4">
        <v>0</v>
      </c>
      <c r="AE375"/>
      <c r="AF375" s="4">
        <v>0</v>
      </c>
      <c r="AG375" s="4">
        <v>1250</v>
      </c>
      <c r="AH375" s="4">
        <v>2550</v>
      </c>
      <c r="AI375" s="7">
        <v>3083</v>
      </c>
      <c r="AJ375" s="7">
        <v>6413</v>
      </c>
      <c r="AK375" s="7" t="s">
        <v>137</v>
      </c>
      <c r="AL375" s="7" t="s">
        <v>137</v>
      </c>
      <c r="AM375" s="7" t="s">
        <v>137</v>
      </c>
      <c r="AN375" s="7" t="s">
        <v>137</v>
      </c>
      <c r="AO375" s="7" t="s">
        <v>137</v>
      </c>
      <c r="AP375" s="7" t="s">
        <v>137</v>
      </c>
      <c r="AQ375" s="7" t="s">
        <v>137</v>
      </c>
      <c r="AR375" s="7" t="s">
        <v>137</v>
      </c>
      <c r="AS375" s="7" t="s">
        <v>137</v>
      </c>
      <c r="AT375" s="7" t="s">
        <v>137</v>
      </c>
      <c r="AU375">
        <v>0</v>
      </c>
    </row>
    <row r="376" spans="1:48">
      <c r="A376" s="2" t="str">
        <f t="shared" si="100"/>
        <v>Health Fund</v>
      </c>
      <c r="B376" s="2">
        <f t="shared" si="101"/>
        <v>65</v>
      </c>
      <c r="C376" s="2" t="s">
        <v>277</v>
      </c>
      <c r="D376" s="2" t="str">
        <f t="shared" si="96"/>
        <v>County Health Department M&amp;M Dental Clinic</v>
      </c>
      <c r="E376" s="2" t="s">
        <v>294</v>
      </c>
      <c r="G376" s="3"/>
      <c r="H376" s="2" t="str">
        <f t="shared" si="102"/>
        <v>Public Health Adminstrator</v>
      </c>
      <c r="I376" s="4" t="s">
        <v>137</v>
      </c>
      <c r="J376" s="4" t="s">
        <v>137</v>
      </c>
      <c r="K376"/>
      <c r="L376" s="4" t="s">
        <v>137</v>
      </c>
      <c r="M376" s="4" t="s">
        <v>137</v>
      </c>
      <c r="N376" s="4" t="s">
        <v>137</v>
      </c>
      <c r="O376" s="7">
        <v>2000</v>
      </c>
      <c r="P376" s="7" t="s">
        <v>137</v>
      </c>
      <c r="Q376" s="7" t="s">
        <v>137</v>
      </c>
      <c r="R376" s="7" t="s">
        <v>137</v>
      </c>
      <c r="S376" s="7" t="s">
        <v>137</v>
      </c>
      <c r="T376" s="7" t="s">
        <v>137</v>
      </c>
      <c r="U376" s="7" t="s">
        <v>137</v>
      </c>
      <c r="V376" s="7" t="s">
        <v>137</v>
      </c>
      <c r="W376" s="7" t="s">
        <v>137</v>
      </c>
      <c r="X376" s="7" t="s">
        <v>137</v>
      </c>
      <c r="Y376" s="7" t="s">
        <v>137</v>
      </c>
      <c r="Z376" s="7" t="s">
        <v>137</v>
      </c>
      <c r="AA376">
        <v>0</v>
      </c>
      <c r="AB376">
        <v>0</v>
      </c>
      <c r="AC376" s="4" t="s">
        <v>137</v>
      </c>
      <c r="AD376" s="4" t="s">
        <v>137</v>
      </c>
      <c r="AE376"/>
      <c r="AF376" s="4" t="s">
        <v>137</v>
      </c>
      <c r="AG376" s="4" t="s">
        <v>137</v>
      </c>
      <c r="AH376" s="4" t="s">
        <v>137</v>
      </c>
      <c r="AI376" s="7">
        <v>1602</v>
      </c>
      <c r="AJ376" s="7" t="s">
        <v>137</v>
      </c>
      <c r="AK376" s="7" t="s">
        <v>137</v>
      </c>
      <c r="AL376" s="7" t="s">
        <v>137</v>
      </c>
      <c r="AM376" s="7" t="s">
        <v>137</v>
      </c>
      <c r="AN376" s="7" t="s">
        <v>137</v>
      </c>
      <c r="AO376" s="7" t="s">
        <v>137</v>
      </c>
      <c r="AP376" s="7" t="s">
        <v>137</v>
      </c>
      <c r="AQ376" s="7" t="s">
        <v>137</v>
      </c>
      <c r="AR376" s="7" t="s">
        <v>137</v>
      </c>
      <c r="AS376" s="7" t="s">
        <v>137</v>
      </c>
      <c r="AT376" s="7" t="s">
        <v>137</v>
      </c>
      <c r="AU376">
        <v>0</v>
      </c>
    </row>
    <row r="377" spans="1:48">
      <c r="A377" s="2" t="str">
        <f t="shared" si="100"/>
        <v>Health Fund</v>
      </c>
      <c r="B377" s="2">
        <f t="shared" si="101"/>
        <v>65</v>
      </c>
      <c r="C377" s="2" t="s">
        <v>277</v>
      </c>
      <c r="D377" s="2" t="str">
        <f t="shared" si="96"/>
        <v>County Health Department M&amp;M Dental Clinic</v>
      </c>
      <c r="E377" s="2" t="s">
        <v>124</v>
      </c>
      <c r="G377" s="3"/>
      <c r="H377" s="2" t="str">
        <f t="shared" si="102"/>
        <v>Public Health Adminstrator</v>
      </c>
      <c r="I377" s="4">
        <v>0</v>
      </c>
      <c r="J377" s="4">
        <v>0</v>
      </c>
      <c r="K377"/>
      <c r="L377" s="17">
        <v>0</v>
      </c>
      <c r="M377" s="4">
        <v>0</v>
      </c>
      <c r="N377" s="4">
        <v>0</v>
      </c>
      <c r="O377" s="7">
        <v>2000</v>
      </c>
      <c r="P377" s="7">
        <v>500</v>
      </c>
      <c r="Q377" s="7" t="s">
        <v>137</v>
      </c>
      <c r="R377" s="7" t="s">
        <v>137</v>
      </c>
      <c r="S377" s="7" t="s">
        <v>137</v>
      </c>
      <c r="T377" s="7" t="s">
        <v>137</v>
      </c>
      <c r="U377" s="7" t="s">
        <v>137</v>
      </c>
      <c r="V377" s="7" t="s">
        <v>137</v>
      </c>
      <c r="W377" s="7" t="s">
        <v>137</v>
      </c>
      <c r="X377" s="7" t="s">
        <v>137</v>
      </c>
      <c r="Y377" s="7" t="s">
        <v>137</v>
      </c>
      <c r="Z377" s="7" t="s">
        <v>137</v>
      </c>
      <c r="AA377">
        <v>0</v>
      </c>
      <c r="AB377">
        <v>0</v>
      </c>
      <c r="AC377" s="4">
        <v>0</v>
      </c>
      <c r="AD377" s="4">
        <v>0</v>
      </c>
      <c r="AE377"/>
      <c r="AF377" s="4">
        <v>0</v>
      </c>
      <c r="AG377" s="4">
        <v>451</v>
      </c>
      <c r="AH377" s="4">
        <v>1404</v>
      </c>
      <c r="AI377" s="7">
        <v>1341</v>
      </c>
      <c r="AJ377" s="7">
        <v>401</v>
      </c>
      <c r="AK377" s="7" t="s">
        <v>137</v>
      </c>
      <c r="AL377" s="7" t="s">
        <v>137</v>
      </c>
      <c r="AM377" s="7" t="s">
        <v>137</v>
      </c>
      <c r="AN377" s="7" t="s">
        <v>137</v>
      </c>
      <c r="AO377" s="7" t="s">
        <v>137</v>
      </c>
      <c r="AP377" s="7" t="s">
        <v>137</v>
      </c>
      <c r="AQ377" s="7" t="s">
        <v>137</v>
      </c>
      <c r="AR377" s="7" t="s">
        <v>137</v>
      </c>
      <c r="AS377" s="7" t="s">
        <v>137</v>
      </c>
      <c r="AT377" s="7" t="s">
        <v>137</v>
      </c>
      <c r="AU377">
        <v>0</v>
      </c>
    </row>
    <row r="378" spans="1:48">
      <c r="A378" s="2" t="str">
        <f t="shared" si="100"/>
        <v>Health Fund</v>
      </c>
      <c r="B378" s="2">
        <f t="shared" si="101"/>
        <v>65</v>
      </c>
      <c r="C378" s="2" t="s">
        <v>277</v>
      </c>
      <c r="D378" s="2" t="str">
        <f t="shared" si="96"/>
        <v>County Health Department M&amp;M Dental Clinic</v>
      </c>
      <c r="E378" s="2" t="s">
        <v>79</v>
      </c>
      <c r="G378" s="3"/>
      <c r="H378" s="2" t="str">
        <f t="shared" si="102"/>
        <v>Public Health Adminstrator</v>
      </c>
      <c r="I378" s="4" t="s">
        <v>137</v>
      </c>
      <c r="J378" s="4" t="s">
        <v>137</v>
      </c>
      <c r="K378"/>
      <c r="L378" s="4" t="s">
        <v>137</v>
      </c>
      <c r="M378" s="4" t="s">
        <v>137</v>
      </c>
      <c r="N378" s="4" t="s">
        <v>137</v>
      </c>
      <c r="O378" s="7">
        <v>2000</v>
      </c>
      <c r="P378" s="7" t="s">
        <v>137</v>
      </c>
      <c r="Q378" s="7" t="s">
        <v>137</v>
      </c>
      <c r="R378" s="7" t="s">
        <v>137</v>
      </c>
      <c r="S378" s="7" t="s">
        <v>137</v>
      </c>
      <c r="T378" s="7" t="s">
        <v>137</v>
      </c>
      <c r="U378" s="7" t="s">
        <v>137</v>
      </c>
      <c r="V378" s="7" t="s">
        <v>137</v>
      </c>
      <c r="W378" s="7" t="s">
        <v>137</v>
      </c>
      <c r="X378" s="7" t="s">
        <v>137</v>
      </c>
      <c r="Y378" s="7" t="s">
        <v>137</v>
      </c>
      <c r="Z378" s="7" t="s">
        <v>137</v>
      </c>
      <c r="AA378">
        <v>0</v>
      </c>
      <c r="AB378">
        <v>0</v>
      </c>
      <c r="AC378" s="4" t="s">
        <v>137</v>
      </c>
      <c r="AD378" s="4" t="s">
        <v>137</v>
      </c>
      <c r="AE378"/>
      <c r="AF378" s="4" t="s">
        <v>137</v>
      </c>
      <c r="AG378" s="4" t="s">
        <v>137</v>
      </c>
      <c r="AH378" s="4" t="s">
        <v>137</v>
      </c>
      <c r="AI378" s="7">
        <v>1398</v>
      </c>
      <c r="AJ378" s="7" t="s">
        <v>137</v>
      </c>
      <c r="AK378" s="7" t="s">
        <v>137</v>
      </c>
      <c r="AL378" s="7" t="s">
        <v>137</v>
      </c>
      <c r="AM378" s="7" t="s">
        <v>137</v>
      </c>
      <c r="AN378" s="7" t="s">
        <v>137</v>
      </c>
      <c r="AO378" s="7" t="s">
        <v>137</v>
      </c>
      <c r="AP378" s="7" t="s">
        <v>137</v>
      </c>
      <c r="AQ378" s="7" t="s">
        <v>137</v>
      </c>
      <c r="AR378" s="7" t="s">
        <v>137</v>
      </c>
      <c r="AS378" s="7" t="s">
        <v>137</v>
      </c>
      <c r="AT378" s="7" t="s">
        <v>137</v>
      </c>
      <c r="AU378">
        <v>0</v>
      </c>
    </row>
    <row r="379" spans="1:48">
      <c r="A379" s="2" t="str">
        <f t="shared" si="100"/>
        <v>Health Fund</v>
      </c>
      <c r="B379" s="2">
        <f t="shared" si="101"/>
        <v>65</v>
      </c>
      <c r="C379" s="2" t="s">
        <v>277</v>
      </c>
      <c r="D379" s="2" t="str">
        <f t="shared" si="96"/>
        <v>County Health Department M&amp;M Dental Clinic</v>
      </c>
      <c r="E379" s="2" t="s">
        <v>59</v>
      </c>
      <c r="G379" s="3"/>
      <c r="H379" s="2" t="str">
        <f t="shared" si="102"/>
        <v>Public Health Adminstrator</v>
      </c>
      <c r="I379" s="6">
        <v>0</v>
      </c>
      <c r="J379" s="6">
        <v>0</v>
      </c>
      <c r="K379"/>
      <c r="L379" s="19">
        <v>0</v>
      </c>
      <c r="M379" s="6">
        <v>0</v>
      </c>
      <c r="N379" s="4">
        <v>0</v>
      </c>
      <c r="O379" s="7">
        <v>1000</v>
      </c>
      <c r="P379" s="7" t="s">
        <v>137</v>
      </c>
      <c r="Q379" s="7" t="s">
        <v>137</v>
      </c>
      <c r="R379" s="7" t="s">
        <v>137</v>
      </c>
      <c r="S379" s="7" t="s">
        <v>137</v>
      </c>
      <c r="T379" s="7" t="s">
        <v>137</v>
      </c>
      <c r="U379" s="7" t="s">
        <v>137</v>
      </c>
      <c r="V379" s="7" t="s">
        <v>137</v>
      </c>
      <c r="W379" s="7" t="s">
        <v>137</v>
      </c>
      <c r="X379" s="7" t="s">
        <v>137</v>
      </c>
      <c r="Y379" s="7" t="s">
        <v>137</v>
      </c>
      <c r="Z379" s="7" t="s">
        <v>137</v>
      </c>
      <c r="AA379">
        <v>138167.04999999999</v>
      </c>
      <c r="AB379"/>
      <c r="AC379" s="6">
        <v>0</v>
      </c>
      <c r="AD379" s="6">
        <v>0</v>
      </c>
      <c r="AE379"/>
      <c r="AF379" s="6">
        <v>0</v>
      </c>
      <c r="AG379" s="6">
        <v>22</v>
      </c>
      <c r="AH379" s="4">
        <v>494</v>
      </c>
      <c r="AI379" s="7">
        <v>195</v>
      </c>
      <c r="AJ379" s="7" t="s">
        <v>137</v>
      </c>
      <c r="AK379" s="7" t="s">
        <v>137</v>
      </c>
      <c r="AL379" s="7" t="s">
        <v>137</v>
      </c>
      <c r="AM379" s="7" t="s">
        <v>137</v>
      </c>
      <c r="AN379" s="7" t="s">
        <v>137</v>
      </c>
      <c r="AO379" s="7" t="s">
        <v>137</v>
      </c>
      <c r="AP379" s="7" t="s">
        <v>137</v>
      </c>
      <c r="AQ379" s="7" t="s">
        <v>137</v>
      </c>
      <c r="AR379" s="7" t="s">
        <v>137</v>
      </c>
      <c r="AS379" s="7" t="s">
        <v>137</v>
      </c>
      <c r="AT379" s="7" t="s">
        <v>137</v>
      </c>
      <c r="AU379">
        <v>627850</v>
      </c>
    </row>
    <row r="380" spans="1:48">
      <c r="A380" s="2" t="str">
        <f t="shared" si="100"/>
        <v>Health Fund</v>
      </c>
      <c r="B380" s="2">
        <f t="shared" si="101"/>
        <v>65</v>
      </c>
      <c r="C380" s="2" t="s">
        <v>277</v>
      </c>
      <c r="D380" s="2" t="str">
        <f t="shared" si="96"/>
        <v>County Health Department M&amp;M Dental Clinic</v>
      </c>
      <c r="E380" s="2" t="s">
        <v>233</v>
      </c>
      <c r="G380" s="3"/>
      <c r="H380" s="2" t="str">
        <f t="shared" si="102"/>
        <v>Public Health Adminstrator</v>
      </c>
      <c r="I380" s="6" t="s">
        <v>137</v>
      </c>
      <c r="J380" s="6" t="s">
        <v>137</v>
      </c>
      <c r="K380"/>
      <c r="L380" s="6" t="s">
        <v>137</v>
      </c>
      <c r="M380" s="6" t="s">
        <v>137</v>
      </c>
      <c r="N380" s="6" t="s">
        <v>137</v>
      </c>
      <c r="O380" s="7" t="s">
        <v>137</v>
      </c>
      <c r="P380" s="10" t="s">
        <v>137</v>
      </c>
      <c r="Q380" s="10">
        <v>0</v>
      </c>
      <c r="R380" s="10">
        <v>0</v>
      </c>
      <c r="S380" s="10">
        <v>0</v>
      </c>
      <c r="T380" s="10">
        <v>444682</v>
      </c>
      <c r="U380" s="10">
        <v>560000</v>
      </c>
      <c r="V380" s="10">
        <v>560300</v>
      </c>
      <c r="W380" s="10">
        <v>385000</v>
      </c>
      <c r="X380" s="10">
        <v>492000</v>
      </c>
      <c r="Y380" s="10">
        <v>142000</v>
      </c>
      <c r="Z380" s="7" t="s">
        <v>137</v>
      </c>
      <c r="AA380">
        <v>0</v>
      </c>
      <c r="AB380">
        <v>0</v>
      </c>
      <c r="AC380" s="6" t="s">
        <v>137</v>
      </c>
      <c r="AD380" s="6" t="s">
        <v>137</v>
      </c>
      <c r="AE380"/>
      <c r="AF380" s="6" t="s">
        <v>137</v>
      </c>
      <c r="AG380" s="6" t="s">
        <v>137</v>
      </c>
      <c r="AH380" s="6" t="s">
        <v>137</v>
      </c>
      <c r="AI380" s="7" t="s">
        <v>137</v>
      </c>
      <c r="AJ380" s="10" t="s">
        <v>137</v>
      </c>
      <c r="AK380" s="10">
        <v>63271</v>
      </c>
      <c r="AL380" s="10">
        <v>165356</v>
      </c>
      <c r="AM380" s="10">
        <v>252183</v>
      </c>
      <c r="AN380" s="10">
        <v>508769</v>
      </c>
      <c r="AO380" s="10">
        <v>485344</v>
      </c>
      <c r="AP380" s="10">
        <v>171744</v>
      </c>
      <c r="AQ380" s="10">
        <v>111739</v>
      </c>
      <c r="AR380" s="10">
        <v>93477</v>
      </c>
      <c r="AS380" s="10">
        <v>61895</v>
      </c>
      <c r="AT380" s="10" t="s">
        <v>137</v>
      </c>
      <c r="AU380">
        <v>0</v>
      </c>
    </row>
    <row r="381" spans="1:48">
      <c r="A381" s="2" t="s">
        <v>415</v>
      </c>
      <c r="B381" s="2">
        <f>B372+1</f>
        <v>66</v>
      </c>
      <c r="C381" s="2" t="s">
        <v>290</v>
      </c>
      <c r="D381" s="2" t="str">
        <f t="shared" si="96"/>
        <v>GIS Fund</v>
      </c>
      <c r="E381" s="2" t="s">
        <v>114</v>
      </c>
      <c r="H381" s="2" t="s">
        <v>78</v>
      </c>
      <c r="I381" s="4" t="s">
        <v>137</v>
      </c>
      <c r="J381" s="4" t="s">
        <v>137</v>
      </c>
      <c r="K381"/>
      <c r="L381" s="4" t="s">
        <v>137</v>
      </c>
      <c r="M381" s="4" t="s">
        <v>137</v>
      </c>
      <c r="N381" s="4" t="s">
        <v>137</v>
      </c>
      <c r="O381" s="9" t="s">
        <v>137</v>
      </c>
      <c r="P381" s="9" t="s">
        <v>137</v>
      </c>
      <c r="Q381" s="9" t="s">
        <v>137</v>
      </c>
      <c r="R381" s="9" t="s">
        <v>137</v>
      </c>
      <c r="S381" s="9" t="s">
        <v>137</v>
      </c>
      <c r="T381" s="9" t="s">
        <v>137</v>
      </c>
      <c r="U381" s="9" t="s">
        <v>137</v>
      </c>
      <c r="V381" s="9" t="s">
        <v>137</v>
      </c>
      <c r="W381" s="9">
        <v>40364</v>
      </c>
      <c r="X381" s="9">
        <v>34526</v>
      </c>
      <c r="Y381" s="9">
        <v>93739</v>
      </c>
      <c r="Z381" s="7">
        <v>88560</v>
      </c>
      <c r="AA381">
        <f>74828.9+6330+7687.5</f>
        <v>88846.399999999994</v>
      </c>
      <c r="AB381">
        <f>66592+11000+8457</f>
        <v>86049</v>
      </c>
      <c r="AC381" s="4" t="s">
        <v>137</v>
      </c>
      <c r="AD381" s="4" t="s">
        <v>137</v>
      </c>
      <c r="AE381"/>
      <c r="AF381" s="4" t="s">
        <v>137</v>
      </c>
      <c r="AG381" s="4" t="s">
        <v>137</v>
      </c>
      <c r="AH381" s="4" t="s">
        <v>137</v>
      </c>
      <c r="AI381" s="9" t="s">
        <v>137</v>
      </c>
      <c r="AJ381" s="9" t="s">
        <v>137</v>
      </c>
      <c r="AK381" s="9" t="s">
        <v>137</v>
      </c>
      <c r="AL381" s="9" t="s">
        <v>137</v>
      </c>
      <c r="AM381" s="9" t="s">
        <v>137</v>
      </c>
      <c r="AN381" s="9" t="s">
        <v>137</v>
      </c>
      <c r="AO381" s="9" t="s">
        <v>137</v>
      </c>
      <c r="AP381" s="9" t="s">
        <v>137</v>
      </c>
      <c r="AQ381" s="9">
        <v>20724</v>
      </c>
      <c r="AR381" s="9">
        <v>33934</v>
      </c>
      <c r="AS381" s="9">
        <v>57930</v>
      </c>
      <c r="AT381" s="9">
        <v>67862</v>
      </c>
      <c r="AU381">
        <f>66081.6+6330+7412.13</f>
        <v>79823.73000000001</v>
      </c>
      <c r="AV381" s="20"/>
    </row>
    <row r="382" spans="1:48">
      <c r="A382" s="2" t="str">
        <f t="shared" ref="A382:C383" si="103">A381</f>
        <v>Special Purpose Fund</v>
      </c>
      <c r="B382" s="2">
        <f t="shared" si="103"/>
        <v>66</v>
      </c>
      <c r="C382" s="2" t="str">
        <f t="shared" si="103"/>
        <v>GIS Fund</v>
      </c>
      <c r="D382" s="2" t="str">
        <f t="shared" si="96"/>
        <v>GIS Fund</v>
      </c>
      <c r="E382" s="2" t="s">
        <v>170</v>
      </c>
      <c r="H382" s="2" t="str">
        <f>H381</f>
        <v>Supervisor of Assessments</v>
      </c>
      <c r="I382" s="4" t="s">
        <v>137</v>
      </c>
      <c r="J382" s="4" t="s">
        <v>137</v>
      </c>
      <c r="K382"/>
      <c r="L382" s="4" t="s">
        <v>137</v>
      </c>
      <c r="M382" s="4" t="s">
        <v>137</v>
      </c>
      <c r="N382" s="4" t="s">
        <v>137</v>
      </c>
      <c r="O382" s="7" t="s">
        <v>137</v>
      </c>
      <c r="P382" s="7" t="s">
        <v>137</v>
      </c>
      <c r="Q382" s="7" t="s">
        <v>137</v>
      </c>
      <c r="R382" s="7" t="s">
        <v>137</v>
      </c>
      <c r="S382" s="7" t="s">
        <v>137</v>
      </c>
      <c r="T382" s="7" t="s">
        <v>137</v>
      </c>
      <c r="U382" s="7" t="s">
        <v>137</v>
      </c>
      <c r="V382" s="7" t="s">
        <v>137</v>
      </c>
      <c r="W382" s="7" t="s">
        <v>137</v>
      </c>
      <c r="X382" s="7" t="s">
        <v>137</v>
      </c>
      <c r="Y382" s="7" t="s">
        <v>137</v>
      </c>
      <c r="Z382" s="7">
        <v>17000</v>
      </c>
      <c r="AA382">
        <v>14000</v>
      </c>
      <c r="AB382">
        <v>14000</v>
      </c>
      <c r="AC382" s="4" t="s">
        <v>137</v>
      </c>
      <c r="AD382" s="4" t="s">
        <v>137</v>
      </c>
      <c r="AE382">
        <v>37000</v>
      </c>
      <c r="AF382" s="4" t="s">
        <v>137</v>
      </c>
      <c r="AG382" s="4" t="s">
        <v>137</v>
      </c>
      <c r="AH382" s="4" t="s">
        <v>137</v>
      </c>
      <c r="AI382" s="7" t="s">
        <v>137</v>
      </c>
      <c r="AJ382" s="7" t="s">
        <v>137</v>
      </c>
      <c r="AK382" s="7" t="s">
        <v>137</v>
      </c>
      <c r="AL382" s="7" t="s">
        <v>137</v>
      </c>
      <c r="AM382" s="7" t="s">
        <v>137</v>
      </c>
      <c r="AN382" s="7" t="s">
        <v>137</v>
      </c>
      <c r="AO382" s="7" t="s">
        <v>137</v>
      </c>
      <c r="AP382" s="7" t="s">
        <v>137</v>
      </c>
      <c r="AQ382" s="7" t="s">
        <v>137</v>
      </c>
      <c r="AR382" s="7" t="s">
        <v>137</v>
      </c>
      <c r="AS382" s="7" t="s">
        <v>137</v>
      </c>
      <c r="AT382" s="7">
        <v>6276</v>
      </c>
      <c r="AU382">
        <v>5900</v>
      </c>
    </row>
    <row r="383" spans="1:48">
      <c r="A383" s="2" t="str">
        <f t="shared" si="103"/>
        <v>Special Purpose Fund</v>
      </c>
      <c r="B383" s="2">
        <f t="shared" si="103"/>
        <v>66</v>
      </c>
      <c r="C383" s="2" t="str">
        <f t="shared" si="103"/>
        <v>GIS Fund</v>
      </c>
      <c r="D383" s="2" t="str">
        <f t="shared" si="96"/>
        <v>GIS Fund</v>
      </c>
      <c r="E383" s="2" t="s">
        <v>59</v>
      </c>
      <c r="H383" s="2" t="str">
        <f>H382</f>
        <v>Supervisor of Assessments</v>
      </c>
      <c r="I383" s="4" t="s">
        <v>137</v>
      </c>
      <c r="J383" s="6" t="s">
        <v>137</v>
      </c>
      <c r="K383"/>
      <c r="L383" s="6" t="s">
        <v>137</v>
      </c>
      <c r="M383" s="6" t="s">
        <v>137</v>
      </c>
      <c r="N383" s="6" t="s">
        <v>137</v>
      </c>
      <c r="O383" s="7" t="s">
        <v>137</v>
      </c>
      <c r="P383" s="10" t="s">
        <v>137</v>
      </c>
      <c r="Q383" s="10" t="s">
        <v>137</v>
      </c>
      <c r="R383" s="10" t="s">
        <v>137</v>
      </c>
      <c r="S383" s="10" t="s">
        <v>137</v>
      </c>
      <c r="T383" s="10" t="s">
        <v>137</v>
      </c>
      <c r="U383" s="10" t="s">
        <v>137</v>
      </c>
      <c r="V383" s="10">
        <v>150000</v>
      </c>
      <c r="W383" s="10">
        <v>134636</v>
      </c>
      <c r="X383" s="10">
        <v>131843</v>
      </c>
      <c r="Y383" s="10">
        <v>127268</v>
      </c>
      <c r="Z383" s="7">
        <v>141000</v>
      </c>
      <c r="AA383">
        <v>125561.60000000001</v>
      </c>
      <c r="AB383">
        <v>170000</v>
      </c>
      <c r="AC383" s="4" t="s">
        <v>137</v>
      </c>
      <c r="AD383" s="6" t="s">
        <v>137</v>
      </c>
      <c r="AE383"/>
      <c r="AF383" s="6" t="s">
        <v>137</v>
      </c>
      <c r="AG383" s="6" t="s">
        <v>137</v>
      </c>
      <c r="AH383" s="6" t="s">
        <v>137</v>
      </c>
      <c r="AI383" s="7" t="s">
        <v>137</v>
      </c>
      <c r="AJ383" s="10" t="s">
        <v>137</v>
      </c>
      <c r="AK383" s="10" t="s">
        <v>137</v>
      </c>
      <c r="AL383" s="10" t="s">
        <v>137</v>
      </c>
      <c r="AM383" s="10" t="s">
        <v>137</v>
      </c>
      <c r="AN383" s="10" t="s">
        <v>137</v>
      </c>
      <c r="AO383" s="10" t="s">
        <v>137</v>
      </c>
      <c r="AP383" s="10">
        <v>74136</v>
      </c>
      <c r="AQ383" s="10">
        <v>91122</v>
      </c>
      <c r="AR383" s="10">
        <v>119399</v>
      </c>
      <c r="AS383" s="10">
        <v>62095</v>
      </c>
      <c r="AT383" s="10">
        <v>84445</v>
      </c>
      <c r="AU383">
        <v>98300</v>
      </c>
      <c r="AV383" s="20"/>
    </row>
    <row r="384" spans="1:48">
      <c r="A384" s="2" t="s">
        <v>415</v>
      </c>
      <c r="B384" s="2">
        <f>B383+1</f>
        <v>67</v>
      </c>
      <c r="C384" s="2" t="s">
        <v>232</v>
      </c>
      <c r="D384" s="2" t="str">
        <f t="shared" si="96"/>
        <v>Mental Deficiency Fund</v>
      </c>
      <c r="E384" s="2" t="s">
        <v>234</v>
      </c>
      <c r="H384" s="2" t="s">
        <v>414</v>
      </c>
      <c r="I384" s="4">
        <v>62250</v>
      </c>
      <c r="J384" s="4">
        <v>68000</v>
      </c>
      <c r="K384">
        <v>68000</v>
      </c>
      <c r="L384" s="17">
        <v>73000</v>
      </c>
      <c r="M384" s="4">
        <v>83000</v>
      </c>
      <c r="N384" s="4">
        <v>83000</v>
      </c>
      <c r="O384" s="9">
        <v>83000</v>
      </c>
      <c r="P384" s="9">
        <v>88000</v>
      </c>
      <c r="Q384" s="9">
        <v>103000</v>
      </c>
      <c r="R384" s="9">
        <v>52000</v>
      </c>
      <c r="S384" s="9">
        <v>52000</v>
      </c>
      <c r="T384" s="9">
        <v>52000</v>
      </c>
      <c r="U384" s="9">
        <v>52000</v>
      </c>
      <c r="V384" s="9">
        <v>52000</v>
      </c>
      <c r="W384" s="9">
        <v>52000</v>
      </c>
      <c r="X384" s="9">
        <v>52000</v>
      </c>
      <c r="Y384" s="9">
        <v>52000</v>
      </c>
      <c r="Z384" s="7">
        <v>52000</v>
      </c>
      <c r="AA384">
        <v>52000</v>
      </c>
      <c r="AB384">
        <v>52000</v>
      </c>
      <c r="AC384" s="4">
        <v>37000</v>
      </c>
      <c r="AD384" s="4">
        <v>97000</v>
      </c>
      <c r="AE384"/>
      <c r="AF384" s="4">
        <v>67000</v>
      </c>
      <c r="AG384" s="4">
        <v>82000</v>
      </c>
      <c r="AH384" s="4">
        <v>87000</v>
      </c>
      <c r="AI384" s="11">
        <v>87014</v>
      </c>
      <c r="AJ384" s="11">
        <v>87000</v>
      </c>
      <c r="AK384" s="11">
        <v>122000</v>
      </c>
      <c r="AL384" s="11">
        <v>34500</v>
      </c>
      <c r="AM384" s="11">
        <v>51999</v>
      </c>
      <c r="AN384" s="11">
        <v>52000</v>
      </c>
      <c r="AO384" s="11">
        <v>52000</v>
      </c>
      <c r="AP384" s="11">
        <v>52000</v>
      </c>
      <c r="AQ384" s="11">
        <v>52000</v>
      </c>
      <c r="AR384" s="11">
        <v>52000</v>
      </c>
      <c r="AS384" s="11">
        <v>52000</v>
      </c>
      <c r="AT384" s="11">
        <v>52000</v>
      </c>
      <c r="AU384">
        <v>52000</v>
      </c>
    </row>
    <row r="385" spans="1:48">
      <c r="A385" s="2" t="str">
        <f>A384</f>
        <v>Special Purpose Fund</v>
      </c>
      <c r="B385" s="2">
        <f>B384</f>
        <v>67</v>
      </c>
      <c r="C385" s="2" t="s">
        <v>232</v>
      </c>
      <c r="D385" s="2" t="str">
        <f t="shared" si="96"/>
        <v>Mental Deficiency Fund</v>
      </c>
      <c r="E385" s="2" t="s">
        <v>352</v>
      </c>
      <c r="H385" s="2" t="str">
        <f>H384</f>
        <v>County Board Office</v>
      </c>
      <c r="I385" s="4">
        <v>0</v>
      </c>
      <c r="J385" s="4">
        <v>0</v>
      </c>
      <c r="K385"/>
      <c r="L385" s="17">
        <v>0</v>
      </c>
      <c r="M385" s="4">
        <v>0</v>
      </c>
      <c r="N385" s="4" t="s">
        <v>137</v>
      </c>
      <c r="O385" s="4" t="s">
        <v>137</v>
      </c>
      <c r="P385" s="4" t="s">
        <v>137</v>
      </c>
      <c r="Q385" s="4" t="s">
        <v>137</v>
      </c>
      <c r="R385" s="4" t="s">
        <v>137</v>
      </c>
      <c r="S385" s="4" t="s">
        <v>137</v>
      </c>
      <c r="T385" s="4" t="s">
        <v>137</v>
      </c>
      <c r="U385" s="4" t="s">
        <v>137</v>
      </c>
      <c r="V385" s="4" t="s">
        <v>137</v>
      </c>
      <c r="W385" s="4" t="s">
        <v>137</v>
      </c>
      <c r="X385" s="4" t="s">
        <v>137</v>
      </c>
      <c r="Y385" s="4" t="s">
        <v>137</v>
      </c>
      <c r="Z385" s="7" t="s">
        <v>137</v>
      </c>
      <c r="AA385">
        <v>0</v>
      </c>
      <c r="AB385">
        <v>0</v>
      </c>
      <c r="AC385" s="4">
        <v>0</v>
      </c>
      <c r="AD385" s="4">
        <v>0</v>
      </c>
      <c r="AE385"/>
      <c r="AF385" s="4">
        <v>0</v>
      </c>
      <c r="AG385" s="4">
        <v>0</v>
      </c>
      <c r="AH385" s="4" t="s">
        <v>137</v>
      </c>
      <c r="AI385" s="4" t="s">
        <v>137</v>
      </c>
      <c r="AJ385" s="4" t="s">
        <v>137</v>
      </c>
      <c r="AK385" s="4" t="s">
        <v>137</v>
      </c>
      <c r="AL385" s="4" t="s">
        <v>137</v>
      </c>
      <c r="AM385" s="4" t="s">
        <v>137</v>
      </c>
      <c r="AN385" s="4" t="s">
        <v>137</v>
      </c>
      <c r="AO385" s="4" t="s">
        <v>137</v>
      </c>
      <c r="AP385" s="4" t="s">
        <v>137</v>
      </c>
      <c r="AQ385" s="4" t="s">
        <v>137</v>
      </c>
      <c r="AR385" s="4" t="s">
        <v>137</v>
      </c>
      <c r="AS385" s="4" t="s">
        <v>137</v>
      </c>
      <c r="AT385" s="4" t="s">
        <v>137</v>
      </c>
      <c r="AU385">
        <v>0</v>
      </c>
    </row>
    <row r="386" spans="1:48">
      <c r="A386" s="2" t="str">
        <f>A385</f>
        <v>Special Purpose Fund</v>
      </c>
      <c r="B386" s="2">
        <f>B385</f>
        <v>67</v>
      </c>
      <c r="C386" s="2" t="s">
        <v>232</v>
      </c>
      <c r="D386" s="2" t="str">
        <f t="shared" si="96"/>
        <v>Mental Deficiency Fund</v>
      </c>
      <c r="E386" s="2" t="s">
        <v>353</v>
      </c>
      <c r="H386" s="2" t="str">
        <f>H385</f>
        <v>County Board Office</v>
      </c>
      <c r="I386" s="5">
        <v>0</v>
      </c>
      <c r="J386" s="5">
        <v>0</v>
      </c>
      <c r="K386"/>
      <c r="L386" s="18">
        <v>0</v>
      </c>
      <c r="M386" s="5">
        <v>0</v>
      </c>
      <c r="N386" s="4" t="s">
        <v>137</v>
      </c>
      <c r="O386" s="4" t="s">
        <v>137</v>
      </c>
      <c r="P386" s="4" t="s">
        <v>137</v>
      </c>
      <c r="Q386" s="4" t="s">
        <v>137</v>
      </c>
      <c r="R386" s="4" t="s">
        <v>137</v>
      </c>
      <c r="S386" s="4" t="s">
        <v>137</v>
      </c>
      <c r="T386" s="4" t="s">
        <v>137</v>
      </c>
      <c r="U386" s="4" t="s">
        <v>137</v>
      </c>
      <c r="V386" s="4" t="s">
        <v>137</v>
      </c>
      <c r="W386" s="4" t="s">
        <v>137</v>
      </c>
      <c r="X386" s="4" t="s">
        <v>137</v>
      </c>
      <c r="Y386" s="4" t="s">
        <v>137</v>
      </c>
      <c r="Z386" s="7" t="s">
        <v>137</v>
      </c>
      <c r="AA386">
        <v>0</v>
      </c>
      <c r="AB386">
        <v>0</v>
      </c>
      <c r="AC386" s="5">
        <v>0</v>
      </c>
      <c r="AD386" s="5">
        <v>0</v>
      </c>
      <c r="AE386"/>
      <c r="AF386" s="5">
        <v>0</v>
      </c>
      <c r="AG386" s="5">
        <v>0</v>
      </c>
      <c r="AH386" s="4" t="s">
        <v>137</v>
      </c>
      <c r="AI386" s="4" t="s">
        <v>137</v>
      </c>
      <c r="AJ386" s="4" t="s">
        <v>137</v>
      </c>
      <c r="AK386" s="4" t="s">
        <v>137</v>
      </c>
      <c r="AL386" s="4" t="s">
        <v>137</v>
      </c>
      <c r="AM386" s="4" t="s">
        <v>137</v>
      </c>
      <c r="AN386" s="4" t="s">
        <v>137</v>
      </c>
      <c r="AO386" s="4" t="s">
        <v>137</v>
      </c>
      <c r="AP386" s="4" t="s">
        <v>137</v>
      </c>
      <c r="AQ386" s="4" t="s">
        <v>137</v>
      </c>
      <c r="AR386" s="4" t="s">
        <v>137</v>
      </c>
      <c r="AS386" s="4" t="s">
        <v>137</v>
      </c>
      <c r="AT386" s="4" t="s">
        <v>137</v>
      </c>
      <c r="AU386">
        <v>0</v>
      </c>
    </row>
    <row r="387" spans="1:48">
      <c r="A387" s="2" t="s">
        <v>417</v>
      </c>
      <c r="B387" s="2">
        <f>B384+1</f>
        <v>68</v>
      </c>
      <c r="C387" s="2" t="s">
        <v>235</v>
      </c>
      <c r="D387" s="2" t="str">
        <f t="shared" si="96"/>
        <v>Mental Health Fund</v>
      </c>
      <c r="E387" s="2" t="s">
        <v>236</v>
      </c>
      <c r="H387" s="2" t="s">
        <v>426</v>
      </c>
      <c r="I387" s="4">
        <v>160000</v>
      </c>
      <c r="J387" s="4">
        <v>160000</v>
      </c>
      <c r="K387" s="4">
        <v>160000</v>
      </c>
      <c r="L387" s="17">
        <v>175000</v>
      </c>
      <c r="M387" s="4">
        <v>175000</v>
      </c>
      <c r="N387" s="4">
        <v>175000</v>
      </c>
      <c r="O387" s="9">
        <v>176000</v>
      </c>
      <c r="P387" s="9">
        <v>178500</v>
      </c>
      <c r="Q387" s="9">
        <v>195638</v>
      </c>
      <c r="R387" s="9">
        <v>180000</v>
      </c>
      <c r="S387" s="9">
        <v>180000</v>
      </c>
      <c r="T387" s="9">
        <v>180000</v>
      </c>
      <c r="U387" s="9">
        <v>182000</v>
      </c>
      <c r="V387" s="9">
        <v>180000</v>
      </c>
      <c r="W387" s="9">
        <v>180000</v>
      </c>
      <c r="X387" s="9">
        <v>254000</v>
      </c>
      <c r="Y387" s="9">
        <v>180000</v>
      </c>
      <c r="Z387" s="7">
        <v>218000</v>
      </c>
      <c r="AA387">
        <v>180000</v>
      </c>
      <c r="AB387">
        <v>180000</v>
      </c>
      <c r="AC387" s="4">
        <v>127454</v>
      </c>
      <c r="AD387" s="4">
        <v>190681</v>
      </c>
      <c r="AE387" s="4">
        <v>174844</v>
      </c>
      <c r="AF387" s="4">
        <v>174844</v>
      </c>
      <c r="AG387" s="4">
        <v>210211</v>
      </c>
      <c r="AH387" s="4">
        <v>176246</v>
      </c>
      <c r="AI387" s="11">
        <v>141867</v>
      </c>
      <c r="AJ387" s="11">
        <v>139704</v>
      </c>
      <c r="AK387" s="11">
        <v>177330</v>
      </c>
      <c r="AL387" s="11">
        <v>215435</v>
      </c>
      <c r="AM387" s="11">
        <v>144484</v>
      </c>
      <c r="AN387" s="11">
        <v>179402</v>
      </c>
      <c r="AO387" s="11">
        <v>181942</v>
      </c>
      <c r="AP387" s="11">
        <v>179489</v>
      </c>
      <c r="AQ387" s="11">
        <v>174353</v>
      </c>
      <c r="AR387" s="11">
        <v>254200</v>
      </c>
      <c r="AS387" s="11">
        <v>180000</v>
      </c>
      <c r="AT387" s="11">
        <v>217845</v>
      </c>
      <c r="AU387">
        <v>180000</v>
      </c>
    </row>
    <row r="388" spans="1:48">
      <c r="A388" s="2" t="s">
        <v>418</v>
      </c>
      <c r="B388" s="2">
        <f t="shared" ref="B388:B396" si="104">B387+1</f>
        <v>69</v>
      </c>
      <c r="C388" s="2" t="s">
        <v>336</v>
      </c>
      <c r="D388" s="2" t="str">
        <f t="shared" si="96"/>
        <v>Sheriff's Equipment Grant</v>
      </c>
      <c r="E388" s="2" t="s">
        <v>79</v>
      </c>
      <c r="H388" s="2" t="s">
        <v>99</v>
      </c>
      <c r="I388" s="4" t="s">
        <v>137</v>
      </c>
      <c r="J388" s="4" t="s">
        <v>137</v>
      </c>
      <c r="K388"/>
      <c r="L388" s="4" t="s">
        <v>137</v>
      </c>
      <c r="M388" s="4" t="s">
        <v>137</v>
      </c>
      <c r="N388" s="4">
        <v>0</v>
      </c>
      <c r="O388" s="9">
        <v>0</v>
      </c>
      <c r="P388" s="9" t="s">
        <v>137</v>
      </c>
      <c r="Q388" s="9" t="s">
        <v>137</v>
      </c>
      <c r="R388" s="9" t="s">
        <v>137</v>
      </c>
      <c r="S388" s="9" t="s">
        <v>137</v>
      </c>
      <c r="T388" s="9" t="s">
        <v>137</v>
      </c>
      <c r="U388" s="9" t="s">
        <v>137</v>
      </c>
      <c r="V388" s="9" t="s">
        <v>137</v>
      </c>
      <c r="W388" s="9" t="s">
        <v>137</v>
      </c>
      <c r="X388" s="9" t="s">
        <v>137</v>
      </c>
      <c r="Y388" s="9" t="s">
        <v>137</v>
      </c>
      <c r="Z388" s="7" t="s">
        <v>137</v>
      </c>
      <c r="AA388">
        <v>0</v>
      </c>
      <c r="AB388">
        <v>0</v>
      </c>
      <c r="AC388" s="4" t="s">
        <v>137</v>
      </c>
      <c r="AD388" s="4" t="s">
        <v>137</v>
      </c>
      <c r="AE388"/>
      <c r="AF388" s="4" t="s">
        <v>137</v>
      </c>
      <c r="AG388" s="4" t="s">
        <v>137</v>
      </c>
      <c r="AH388" s="4">
        <v>0</v>
      </c>
      <c r="AI388" s="11">
        <v>17030</v>
      </c>
      <c r="AJ388" s="11" t="s">
        <v>137</v>
      </c>
      <c r="AK388" s="11" t="s">
        <v>137</v>
      </c>
      <c r="AL388" s="11" t="s">
        <v>137</v>
      </c>
      <c r="AM388" s="11" t="s">
        <v>137</v>
      </c>
      <c r="AN388" s="11" t="s">
        <v>137</v>
      </c>
      <c r="AO388" s="11" t="s">
        <v>137</v>
      </c>
      <c r="AP388" s="11" t="s">
        <v>137</v>
      </c>
      <c r="AQ388" s="11" t="s">
        <v>137</v>
      </c>
      <c r="AR388" s="11" t="s">
        <v>137</v>
      </c>
      <c r="AS388" s="11" t="s">
        <v>137</v>
      </c>
      <c r="AT388" s="11" t="s">
        <v>137</v>
      </c>
      <c r="AU388">
        <v>0</v>
      </c>
    </row>
    <row r="389" spans="1:48">
      <c r="A389" s="2" t="s">
        <v>418</v>
      </c>
      <c r="B389" s="2">
        <f t="shared" si="104"/>
        <v>70</v>
      </c>
      <c r="C389" s="2" t="s">
        <v>303</v>
      </c>
      <c r="D389" s="2" t="str">
        <f t="shared" si="96"/>
        <v>Rural Water Grant</v>
      </c>
      <c r="E389" s="2" t="s">
        <v>143</v>
      </c>
      <c r="H389" s="2" t="s">
        <v>414</v>
      </c>
      <c r="I389" s="4" t="s">
        <v>137</v>
      </c>
      <c r="J389" s="4" t="s">
        <v>137</v>
      </c>
      <c r="K389"/>
      <c r="L389" s="4" t="s">
        <v>137</v>
      </c>
      <c r="M389" s="4" t="s">
        <v>137</v>
      </c>
      <c r="N389" s="4" t="s">
        <v>137</v>
      </c>
      <c r="O389" s="9" t="s">
        <v>137</v>
      </c>
      <c r="P389" s="9">
        <v>0</v>
      </c>
      <c r="Q389" s="9">
        <v>0</v>
      </c>
      <c r="R389" s="9">
        <v>0</v>
      </c>
      <c r="S389" s="9" t="s">
        <v>137</v>
      </c>
      <c r="T389" s="9" t="s">
        <v>137</v>
      </c>
      <c r="U389" s="9" t="s">
        <v>137</v>
      </c>
      <c r="V389" s="9" t="s">
        <v>137</v>
      </c>
      <c r="W389" s="9" t="s">
        <v>137</v>
      </c>
      <c r="X389" s="9" t="s">
        <v>137</v>
      </c>
      <c r="Y389" s="9" t="s">
        <v>137</v>
      </c>
      <c r="Z389" s="7" t="s">
        <v>137</v>
      </c>
      <c r="AA389">
        <v>0</v>
      </c>
      <c r="AB389">
        <v>0</v>
      </c>
      <c r="AC389" s="4" t="s">
        <v>137</v>
      </c>
      <c r="AD389" s="4" t="s">
        <v>137</v>
      </c>
      <c r="AE389">
        <v>0</v>
      </c>
      <c r="AF389" s="4" t="s">
        <v>137</v>
      </c>
      <c r="AG389" s="4" t="s">
        <v>137</v>
      </c>
      <c r="AH389" s="4" t="s">
        <v>137</v>
      </c>
      <c r="AI389" s="11" t="s">
        <v>137</v>
      </c>
      <c r="AJ389" s="11">
        <v>0</v>
      </c>
      <c r="AK389" s="11">
        <v>362200</v>
      </c>
      <c r="AL389" s="11">
        <v>37900</v>
      </c>
      <c r="AM389" s="11" t="s">
        <v>137</v>
      </c>
      <c r="AN389" s="11" t="s">
        <v>137</v>
      </c>
      <c r="AO389" s="11" t="s">
        <v>137</v>
      </c>
      <c r="AP389" s="11" t="s">
        <v>137</v>
      </c>
      <c r="AQ389" s="11" t="s">
        <v>137</v>
      </c>
      <c r="AR389" s="11" t="s">
        <v>137</v>
      </c>
      <c r="AS389" s="11" t="s">
        <v>137</v>
      </c>
      <c r="AT389" s="11" t="s">
        <v>137</v>
      </c>
      <c r="AU389">
        <v>0</v>
      </c>
    </row>
    <row r="390" spans="1:48">
      <c r="A390" s="2" t="s">
        <v>417</v>
      </c>
      <c r="B390" s="2">
        <f t="shared" si="104"/>
        <v>71</v>
      </c>
      <c r="C390" s="2" t="s">
        <v>278</v>
      </c>
      <c r="D390" s="2" t="str">
        <f t="shared" si="96"/>
        <v>Macoupin Community Health Center, Inc.</v>
      </c>
      <c r="E390" s="2" t="s">
        <v>233</v>
      </c>
      <c r="H390" s="2" t="s">
        <v>426</v>
      </c>
      <c r="I390" s="4" t="s">
        <v>137</v>
      </c>
      <c r="J390" s="4" t="s">
        <v>137</v>
      </c>
      <c r="K390"/>
      <c r="L390" s="4" t="s">
        <v>137</v>
      </c>
      <c r="M390" s="4" t="s">
        <v>137</v>
      </c>
      <c r="N390" s="4" t="s">
        <v>137</v>
      </c>
      <c r="O390" s="9" t="s">
        <v>137</v>
      </c>
      <c r="P390" s="9" t="s">
        <v>137</v>
      </c>
      <c r="Q390" s="9" t="s">
        <v>137</v>
      </c>
      <c r="R390" s="9" t="s">
        <v>137</v>
      </c>
      <c r="S390" s="9" t="s">
        <v>137</v>
      </c>
      <c r="T390" s="9" t="s">
        <v>137</v>
      </c>
      <c r="U390" s="9">
        <v>0</v>
      </c>
      <c r="V390" s="9">
        <v>132000</v>
      </c>
      <c r="W390" s="9">
        <v>25000</v>
      </c>
      <c r="X390" s="9">
        <v>25000</v>
      </c>
      <c r="Y390" s="9">
        <v>25000</v>
      </c>
      <c r="Z390" s="7" t="s">
        <v>137</v>
      </c>
      <c r="AA390">
        <v>262500</v>
      </c>
      <c r="AB390">
        <v>2138000</v>
      </c>
      <c r="AC390" s="4" t="s">
        <v>137</v>
      </c>
      <c r="AD390" s="4" t="s">
        <v>137</v>
      </c>
      <c r="AE390"/>
      <c r="AF390" s="4" t="s">
        <v>137</v>
      </c>
      <c r="AG390" s="4" t="s">
        <v>137</v>
      </c>
      <c r="AH390" s="4" t="s">
        <v>137</v>
      </c>
      <c r="AI390" s="11" t="s">
        <v>137</v>
      </c>
      <c r="AJ390" s="11" t="s">
        <v>137</v>
      </c>
      <c r="AK390" s="11" t="s">
        <v>137</v>
      </c>
      <c r="AL390" s="11" t="s">
        <v>137</v>
      </c>
      <c r="AM390" s="11" t="s">
        <v>137</v>
      </c>
      <c r="AN390" s="11" t="s">
        <v>137</v>
      </c>
      <c r="AO390" s="11">
        <v>33319</v>
      </c>
      <c r="AP390" s="11">
        <v>13765</v>
      </c>
      <c r="AQ390" s="11">
        <v>21196</v>
      </c>
      <c r="AR390" s="11">
        <v>23545</v>
      </c>
      <c r="AS390" s="11">
        <v>5451</v>
      </c>
      <c r="AT390" s="11" t="s">
        <v>137</v>
      </c>
      <c r="AU390">
        <v>17655.73</v>
      </c>
    </row>
    <row r="391" spans="1:48">
      <c r="A391" s="2" t="s">
        <v>415</v>
      </c>
      <c r="B391" s="2">
        <f t="shared" si="104"/>
        <v>72</v>
      </c>
      <c r="C391" s="2" t="s">
        <v>295</v>
      </c>
      <c r="D391" s="2" t="str">
        <f t="shared" ref="D391:D431" si="105">C391</f>
        <v>Solid Waste Management Fund</v>
      </c>
      <c r="E391" s="2" t="s">
        <v>59</v>
      </c>
      <c r="H391" s="2" t="s">
        <v>414</v>
      </c>
      <c r="I391" s="4" t="s">
        <v>137</v>
      </c>
      <c r="J391" s="4" t="s">
        <v>137</v>
      </c>
      <c r="K391">
        <v>1000</v>
      </c>
      <c r="L391" s="4" t="s">
        <v>137</v>
      </c>
      <c r="M391" s="4" t="s">
        <v>137</v>
      </c>
      <c r="N391" s="4">
        <v>12100</v>
      </c>
      <c r="O391" s="9">
        <v>0</v>
      </c>
      <c r="P391" s="9">
        <v>0</v>
      </c>
      <c r="Q391" s="9">
        <v>0</v>
      </c>
      <c r="R391" s="9">
        <v>0</v>
      </c>
      <c r="S391" s="9">
        <v>0</v>
      </c>
      <c r="T391" s="9">
        <v>915</v>
      </c>
      <c r="U391" s="9" t="s">
        <v>137</v>
      </c>
      <c r="V391" s="9" t="s">
        <v>137</v>
      </c>
      <c r="W391" s="9" t="s">
        <v>137</v>
      </c>
      <c r="X391" s="9" t="s">
        <v>137</v>
      </c>
      <c r="Y391" s="9" t="s">
        <v>137</v>
      </c>
      <c r="Z391" s="7" t="s">
        <v>137</v>
      </c>
      <c r="AA391">
        <v>0</v>
      </c>
      <c r="AB391">
        <v>0</v>
      </c>
      <c r="AC391" s="4" t="s">
        <v>137</v>
      </c>
      <c r="AD391" s="4" t="s">
        <v>137</v>
      </c>
      <c r="AE391">
        <v>0</v>
      </c>
      <c r="AF391" s="4" t="s">
        <v>137</v>
      </c>
      <c r="AG391" s="4" t="s">
        <v>137</v>
      </c>
      <c r="AH391" s="4">
        <v>0</v>
      </c>
      <c r="AI391" s="11">
        <v>0</v>
      </c>
      <c r="AJ391" s="11">
        <v>0</v>
      </c>
      <c r="AK391" s="11">
        <v>0</v>
      </c>
      <c r="AL391" s="11">
        <v>0</v>
      </c>
      <c r="AM391" s="11">
        <v>0</v>
      </c>
      <c r="AN391" s="11">
        <v>915</v>
      </c>
      <c r="AO391" s="11" t="s">
        <v>137</v>
      </c>
      <c r="AP391" s="11" t="s">
        <v>137</v>
      </c>
      <c r="AQ391" s="11" t="s">
        <v>137</v>
      </c>
      <c r="AR391" s="11" t="s">
        <v>137</v>
      </c>
      <c r="AS391" s="11" t="s">
        <v>137</v>
      </c>
      <c r="AT391" s="11" t="s">
        <v>137</v>
      </c>
      <c r="AU391">
        <v>0</v>
      </c>
    </row>
    <row r="392" spans="1:48">
      <c r="A392" s="2" t="s">
        <v>415</v>
      </c>
      <c r="B392" s="2">
        <f t="shared" si="104"/>
        <v>73</v>
      </c>
      <c r="C392" s="2" t="s">
        <v>237</v>
      </c>
      <c r="D392" s="2" t="str">
        <f t="shared" si="105"/>
        <v>Vital Records Automation</v>
      </c>
      <c r="E392" s="2" t="s">
        <v>59</v>
      </c>
      <c r="H392" s="2" t="s">
        <v>45</v>
      </c>
      <c r="I392" s="4" t="s">
        <v>137</v>
      </c>
      <c r="J392" s="4" t="s">
        <v>137</v>
      </c>
      <c r="K392"/>
      <c r="L392" s="4" t="s">
        <v>137</v>
      </c>
      <c r="M392" s="4" t="s">
        <v>137</v>
      </c>
      <c r="N392" s="4" t="s">
        <v>137</v>
      </c>
      <c r="O392" s="9" t="s">
        <v>137</v>
      </c>
      <c r="P392" s="9" t="s">
        <v>137</v>
      </c>
      <c r="Q392" s="9" t="s">
        <v>137</v>
      </c>
      <c r="R392" s="9" t="s">
        <v>137</v>
      </c>
      <c r="S392" s="9" t="s">
        <v>137</v>
      </c>
      <c r="T392" s="9" t="s">
        <v>137</v>
      </c>
      <c r="U392" s="9" t="s">
        <v>137</v>
      </c>
      <c r="V392" s="9">
        <v>0</v>
      </c>
      <c r="W392" s="9">
        <v>1300</v>
      </c>
      <c r="X392" s="9">
        <v>13000</v>
      </c>
      <c r="Y392" s="9">
        <v>3000</v>
      </c>
      <c r="Z392" s="7">
        <v>3000</v>
      </c>
      <c r="AA392">
        <v>3000</v>
      </c>
      <c r="AB392">
        <v>50000</v>
      </c>
      <c r="AC392" s="4" t="s">
        <v>137</v>
      </c>
      <c r="AD392" s="4" t="s">
        <v>137</v>
      </c>
      <c r="AE392"/>
      <c r="AF392" s="4" t="s">
        <v>137</v>
      </c>
      <c r="AG392" s="4" t="s">
        <v>137</v>
      </c>
      <c r="AH392" s="4" t="s">
        <v>137</v>
      </c>
      <c r="AI392" s="11" t="s">
        <v>137</v>
      </c>
      <c r="AJ392" s="11" t="s">
        <v>137</v>
      </c>
      <c r="AK392" s="11" t="s">
        <v>137</v>
      </c>
      <c r="AL392" s="11" t="s">
        <v>137</v>
      </c>
      <c r="AM392" s="11" t="s">
        <v>137</v>
      </c>
      <c r="AN392" s="11" t="s">
        <v>137</v>
      </c>
      <c r="AO392" s="11" t="s">
        <v>137</v>
      </c>
      <c r="AP392" s="11">
        <v>0</v>
      </c>
      <c r="AQ392" s="11">
        <v>1290</v>
      </c>
      <c r="AR392" s="11">
        <v>4073</v>
      </c>
      <c r="AS392" s="11">
        <v>2165</v>
      </c>
      <c r="AT392" s="11">
        <v>2269</v>
      </c>
      <c r="AU392">
        <v>3000</v>
      </c>
    </row>
    <row r="393" spans="1:48">
      <c r="A393" s="2" t="s">
        <v>415</v>
      </c>
      <c r="B393" s="2">
        <f t="shared" si="104"/>
        <v>74</v>
      </c>
      <c r="C393" s="2" t="s">
        <v>292</v>
      </c>
      <c r="D393" s="2" t="str">
        <f t="shared" si="105"/>
        <v>County Tax Sale Fund</v>
      </c>
      <c r="E393" s="2" t="s">
        <v>215</v>
      </c>
      <c r="H393" s="2" t="s">
        <v>428</v>
      </c>
      <c r="I393" s="4">
        <v>1000</v>
      </c>
      <c r="J393" s="4">
        <v>22000</v>
      </c>
      <c r="K393">
        <v>22000</v>
      </c>
      <c r="L393" s="17">
        <v>22000</v>
      </c>
      <c r="M393" s="4">
        <v>50000</v>
      </c>
      <c r="N393" s="4">
        <v>50000</v>
      </c>
      <c r="O393" s="9">
        <v>0</v>
      </c>
      <c r="P393" s="9">
        <v>50000</v>
      </c>
      <c r="Q393" s="9">
        <v>50000</v>
      </c>
      <c r="R393" s="9">
        <v>0</v>
      </c>
      <c r="S393" s="9">
        <v>0</v>
      </c>
      <c r="T393" s="9">
        <v>0</v>
      </c>
      <c r="U393" s="9">
        <v>40000</v>
      </c>
      <c r="V393" s="9" t="s">
        <v>137</v>
      </c>
      <c r="W393" s="9" t="s">
        <v>137</v>
      </c>
      <c r="X393" s="9" t="s">
        <v>137</v>
      </c>
      <c r="Y393" s="9" t="s">
        <v>137</v>
      </c>
      <c r="Z393" s="7" t="s">
        <v>137</v>
      </c>
      <c r="AA393">
        <v>0</v>
      </c>
      <c r="AB393">
        <v>0</v>
      </c>
      <c r="AC393" s="4">
        <v>0</v>
      </c>
      <c r="AD393" s="4">
        <v>0</v>
      </c>
      <c r="AE393"/>
      <c r="AF393" s="4">
        <v>0</v>
      </c>
      <c r="AG393" s="4">
        <v>1759</v>
      </c>
      <c r="AH393" s="4">
        <v>0</v>
      </c>
      <c r="AI393" s="11">
        <v>0</v>
      </c>
      <c r="AJ393" s="11">
        <v>0</v>
      </c>
      <c r="AK393" s="11">
        <v>0</v>
      </c>
      <c r="AL393" s="11">
        <v>0</v>
      </c>
      <c r="AM393" s="11">
        <v>1</v>
      </c>
      <c r="AN393" s="11">
        <v>0</v>
      </c>
      <c r="AO393" s="11">
        <v>0</v>
      </c>
      <c r="AP393" s="11" t="s">
        <v>137</v>
      </c>
      <c r="AQ393" s="11" t="s">
        <v>137</v>
      </c>
      <c r="AR393" s="11" t="s">
        <v>137</v>
      </c>
      <c r="AS393" s="11" t="s">
        <v>137</v>
      </c>
      <c r="AT393" s="11" t="s">
        <v>137</v>
      </c>
      <c r="AU393">
        <v>0</v>
      </c>
    </row>
    <row r="394" spans="1:48">
      <c r="A394" s="2" t="s">
        <v>415</v>
      </c>
      <c r="B394" s="2">
        <f t="shared" si="104"/>
        <v>75</v>
      </c>
      <c r="C394" s="2" t="s">
        <v>404</v>
      </c>
      <c r="D394" s="2" t="str">
        <f t="shared" si="105"/>
        <v xml:space="preserve">States Attorney - DUI Task Force </v>
      </c>
      <c r="E394" s="2" t="s">
        <v>59</v>
      </c>
      <c r="H394" s="2" t="s">
        <v>424</v>
      </c>
      <c r="I394" s="4">
        <v>0</v>
      </c>
      <c r="J394" s="4">
        <v>0</v>
      </c>
      <c r="K394"/>
      <c r="L394" s="17">
        <v>0</v>
      </c>
      <c r="M394" s="4">
        <v>0</v>
      </c>
      <c r="N394" s="4" t="s">
        <v>137</v>
      </c>
      <c r="O394" s="9" t="s">
        <v>137</v>
      </c>
      <c r="P394" s="9" t="s">
        <v>137</v>
      </c>
      <c r="Q394" s="9" t="s">
        <v>137</v>
      </c>
      <c r="R394" s="9" t="s">
        <v>137</v>
      </c>
      <c r="S394" s="9" t="s">
        <v>137</v>
      </c>
      <c r="T394" s="9" t="s">
        <v>137</v>
      </c>
      <c r="U394" s="9" t="s">
        <v>137</v>
      </c>
      <c r="V394" s="9" t="s">
        <v>137</v>
      </c>
      <c r="W394" s="9" t="s">
        <v>137</v>
      </c>
      <c r="X394" s="9" t="s">
        <v>137</v>
      </c>
      <c r="Y394" s="9" t="s">
        <v>137</v>
      </c>
      <c r="Z394" s="7" t="s">
        <v>137</v>
      </c>
      <c r="AA394">
        <v>0</v>
      </c>
      <c r="AB394">
        <v>0</v>
      </c>
      <c r="AC394" s="4">
        <v>0</v>
      </c>
      <c r="AD394" s="4">
        <v>0</v>
      </c>
      <c r="AE394"/>
      <c r="AF394" s="4">
        <v>51</v>
      </c>
      <c r="AG394" s="4">
        <v>0</v>
      </c>
      <c r="AH394" s="4" t="s">
        <v>137</v>
      </c>
      <c r="AI394" s="11" t="s">
        <v>137</v>
      </c>
      <c r="AJ394" s="11" t="s">
        <v>137</v>
      </c>
      <c r="AK394" s="11" t="s">
        <v>137</v>
      </c>
      <c r="AL394" s="11" t="s">
        <v>137</v>
      </c>
      <c r="AM394" s="11" t="s">
        <v>137</v>
      </c>
      <c r="AN394" s="11" t="s">
        <v>137</v>
      </c>
      <c r="AO394" s="11" t="s">
        <v>137</v>
      </c>
      <c r="AP394" s="11" t="s">
        <v>137</v>
      </c>
      <c r="AQ394" s="11" t="s">
        <v>137</v>
      </c>
      <c r="AR394" s="11" t="s">
        <v>137</v>
      </c>
      <c r="AS394" s="11" t="s">
        <v>137</v>
      </c>
      <c r="AT394" s="11" t="s">
        <v>137</v>
      </c>
      <c r="AU394">
        <v>0</v>
      </c>
      <c r="AV394" s="16"/>
    </row>
    <row r="395" spans="1:48">
      <c r="A395" s="2" t="s">
        <v>415</v>
      </c>
      <c r="B395" s="2">
        <f t="shared" si="104"/>
        <v>76</v>
      </c>
      <c r="C395" s="2" t="s">
        <v>238</v>
      </c>
      <c r="D395" s="2" t="str">
        <f t="shared" si="105"/>
        <v>Delinquent Real Estate Taxes Liquidation Fund</v>
      </c>
      <c r="E395" s="2" t="s">
        <v>59</v>
      </c>
      <c r="H395" s="2" t="s">
        <v>428</v>
      </c>
      <c r="I395" s="4">
        <v>0</v>
      </c>
      <c r="J395" s="4">
        <v>0</v>
      </c>
      <c r="K395"/>
      <c r="L395" s="17">
        <v>2000</v>
      </c>
      <c r="M395" s="4">
        <v>2000</v>
      </c>
      <c r="N395" s="4">
        <v>5000</v>
      </c>
      <c r="O395" s="9">
        <v>2000</v>
      </c>
      <c r="P395" s="9">
        <v>2000</v>
      </c>
      <c r="Q395" s="9">
        <v>2000</v>
      </c>
      <c r="R395" s="9">
        <v>2000</v>
      </c>
      <c r="S395" s="9">
        <v>144000</v>
      </c>
      <c r="T395" s="9">
        <v>4000</v>
      </c>
      <c r="U395" s="9">
        <v>4000</v>
      </c>
      <c r="V395" s="9">
        <v>4000</v>
      </c>
      <c r="W395" s="9">
        <v>20000</v>
      </c>
      <c r="X395" s="9">
        <v>4000</v>
      </c>
      <c r="Y395" s="9">
        <v>4000</v>
      </c>
      <c r="Z395" s="7">
        <v>4000</v>
      </c>
      <c r="AA395">
        <v>5000</v>
      </c>
      <c r="AB395">
        <v>5000</v>
      </c>
      <c r="AC395" s="4">
        <v>0</v>
      </c>
      <c r="AD395" s="4">
        <v>0</v>
      </c>
      <c r="AE395"/>
      <c r="AF395" s="4">
        <v>241</v>
      </c>
      <c r="AG395" s="4">
        <v>4433</v>
      </c>
      <c r="AH395" s="4">
        <v>1094</v>
      </c>
      <c r="AI395" s="11">
        <v>1226</v>
      </c>
      <c r="AJ395" s="11">
        <v>1748</v>
      </c>
      <c r="AK395" s="11">
        <v>186617</v>
      </c>
      <c r="AL395" s="11">
        <v>3534</v>
      </c>
      <c r="AM395" s="11">
        <v>143634</v>
      </c>
      <c r="AN395" s="11">
        <v>2774</v>
      </c>
      <c r="AO395" s="11">
        <v>2028</v>
      </c>
      <c r="AP395" s="11">
        <v>2613</v>
      </c>
      <c r="AQ395" s="11">
        <v>4411</v>
      </c>
      <c r="AR395" s="11">
        <v>1426</v>
      </c>
      <c r="AS395" s="11">
        <v>3570</v>
      </c>
      <c r="AT395" s="11">
        <v>2398</v>
      </c>
      <c r="AU395">
        <v>4870.47</v>
      </c>
    </row>
    <row r="396" spans="1:48">
      <c r="A396" s="2" t="s">
        <v>415</v>
      </c>
      <c r="B396" s="2">
        <f t="shared" si="104"/>
        <v>77</v>
      </c>
      <c r="C396" s="2" t="s">
        <v>239</v>
      </c>
      <c r="D396" s="2" t="str">
        <f t="shared" si="105"/>
        <v>Real Estate Stamp Fund</v>
      </c>
      <c r="E396" s="2" t="s">
        <v>212</v>
      </c>
      <c r="H396" s="2" t="s">
        <v>45</v>
      </c>
      <c r="I396" s="9" t="s">
        <v>137</v>
      </c>
      <c r="J396" s="9" t="s">
        <v>137</v>
      </c>
      <c r="K396"/>
      <c r="L396" s="9" t="s">
        <v>137</v>
      </c>
      <c r="M396" s="9" t="s">
        <v>137</v>
      </c>
      <c r="N396" s="9" t="s">
        <v>137</v>
      </c>
      <c r="O396" s="9" t="s">
        <v>137</v>
      </c>
      <c r="P396" s="9" t="s">
        <v>137</v>
      </c>
      <c r="Q396" s="9" t="s">
        <v>137</v>
      </c>
      <c r="R396" s="9" t="s">
        <v>137</v>
      </c>
      <c r="S396" s="9" t="s">
        <v>137</v>
      </c>
      <c r="T396" s="9" t="s">
        <v>137</v>
      </c>
      <c r="U396" s="9" t="s">
        <v>137</v>
      </c>
      <c r="V396" s="9" t="s">
        <v>137</v>
      </c>
      <c r="W396" s="9">
        <v>27000</v>
      </c>
      <c r="X396" s="9">
        <v>0</v>
      </c>
      <c r="Y396" s="9" t="s">
        <v>137</v>
      </c>
      <c r="Z396" s="12" t="s">
        <v>137</v>
      </c>
      <c r="AA396">
        <v>0</v>
      </c>
      <c r="AB396">
        <v>0</v>
      </c>
      <c r="AC396" s="12" t="s">
        <v>137</v>
      </c>
      <c r="AD396" s="12" t="s">
        <v>137</v>
      </c>
      <c r="AE396">
        <v>95286.76</v>
      </c>
      <c r="AF396" s="12" t="s">
        <v>137</v>
      </c>
      <c r="AG396" s="12" t="s">
        <v>137</v>
      </c>
      <c r="AH396" s="12" t="s">
        <v>137</v>
      </c>
      <c r="AI396" s="12" t="s">
        <v>137</v>
      </c>
      <c r="AJ396" s="12" t="s">
        <v>137</v>
      </c>
      <c r="AK396" s="12" t="s">
        <v>137</v>
      </c>
      <c r="AL396" s="12" t="s">
        <v>137</v>
      </c>
      <c r="AM396" s="12" t="s">
        <v>137</v>
      </c>
      <c r="AN396" s="12" t="s">
        <v>137</v>
      </c>
      <c r="AO396" s="12" t="s">
        <v>137</v>
      </c>
      <c r="AP396" s="12" t="s">
        <v>137</v>
      </c>
      <c r="AQ396" s="12">
        <v>10827</v>
      </c>
      <c r="AR396" s="12">
        <v>14321</v>
      </c>
      <c r="AS396" s="12" t="s">
        <v>137</v>
      </c>
      <c r="AT396" s="12" t="s">
        <v>137</v>
      </c>
      <c r="AU396">
        <v>0</v>
      </c>
    </row>
    <row r="397" spans="1:48">
      <c r="A397" s="2" t="str">
        <f t="shared" ref="A397:C398" si="106">A396</f>
        <v>Special Purpose Fund</v>
      </c>
      <c r="B397" s="2">
        <f t="shared" si="106"/>
        <v>77</v>
      </c>
      <c r="C397" s="2" t="str">
        <f t="shared" si="106"/>
        <v>Real Estate Stamp Fund</v>
      </c>
      <c r="D397" s="2" t="str">
        <f t="shared" si="105"/>
        <v>Real Estate Stamp Fund</v>
      </c>
      <c r="E397" s="2" t="s">
        <v>213</v>
      </c>
      <c r="H397" s="2" t="str">
        <f>H396</f>
        <v>County Clerk</v>
      </c>
      <c r="I397" s="4" t="s">
        <v>137</v>
      </c>
      <c r="J397" s="4" t="s">
        <v>137</v>
      </c>
      <c r="K397"/>
      <c r="L397" s="17" t="s">
        <v>137</v>
      </c>
      <c r="M397" s="4" t="s">
        <v>137</v>
      </c>
      <c r="N397" s="9" t="s">
        <v>137</v>
      </c>
      <c r="O397" s="9" t="s">
        <v>137</v>
      </c>
      <c r="P397" s="9" t="s">
        <v>137</v>
      </c>
      <c r="Q397" s="9" t="s">
        <v>137</v>
      </c>
      <c r="R397" s="9" t="s">
        <v>137</v>
      </c>
      <c r="S397" s="9" t="s">
        <v>137</v>
      </c>
      <c r="T397" s="9" t="s">
        <v>137</v>
      </c>
      <c r="U397" s="9" t="s">
        <v>137</v>
      </c>
      <c r="V397" s="9" t="s">
        <v>137</v>
      </c>
      <c r="W397" s="9" t="s">
        <v>137</v>
      </c>
      <c r="X397" s="9" t="s">
        <v>137</v>
      </c>
      <c r="Y397" s="9" t="s">
        <v>137</v>
      </c>
      <c r="Z397" s="12" t="s">
        <v>137</v>
      </c>
      <c r="AA397">
        <v>0</v>
      </c>
      <c r="AB397">
        <v>0</v>
      </c>
      <c r="AC397" s="4" t="s">
        <v>137</v>
      </c>
      <c r="AD397" s="4" t="s">
        <v>137</v>
      </c>
      <c r="AE397"/>
      <c r="AF397" s="4" t="s">
        <v>137</v>
      </c>
      <c r="AG397" s="4" t="s">
        <v>137</v>
      </c>
      <c r="AH397" s="12" t="s">
        <v>137</v>
      </c>
      <c r="AI397" s="12" t="s">
        <v>137</v>
      </c>
      <c r="AJ397" s="12" t="s">
        <v>137</v>
      </c>
      <c r="AK397" s="12" t="s">
        <v>137</v>
      </c>
      <c r="AL397" s="12" t="s">
        <v>137</v>
      </c>
      <c r="AM397" s="12" t="s">
        <v>137</v>
      </c>
      <c r="AN397" s="12" t="s">
        <v>137</v>
      </c>
      <c r="AO397" s="12" t="s">
        <v>137</v>
      </c>
      <c r="AP397" s="12" t="s">
        <v>137</v>
      </c>
      <c r="AQ397" s="12" t="s">
        <v>137</v>
      </c>
      <c r="AR397" s="12" t="s">
        <v>137</v>
      </c>
      <c r="AS397" s="12" t="s">
        <v>137</v>
      </c>
      <c r="AT397" s="12" t="s">
        <v>137</v>
      </c>
      <c r="AU397">
        <v>0</v>
      </c>
    </row>
    <row r="398" spans="1:48">
      <c r="A398" s="2" t="str">
        <f t="shared" si="106"/>
        <v>Special Purpose Fund</v>
      </c>
      <c r="B398" s="2">
        <f t="shared" si="106"/>
        <v>77</v>
      </c>
      <c r="C398" s="2" t="str">
        <f t="shared" si="106"/>
        <v>Real Estate Stamp Fund</v>
      </c>
      <c r="D398" s="2" t="str">
        <f t="shared" si="105"/>
        <v>Real Estate Stamp Fund</v>
      </c>
      <c r="E398" s="2" t="s">
        <v>69</v>
      </c>
      <c r="H398" s="2" t="str">
        <f>H397</f>
        <v>County Clerk</v>
      </c>
      <c r="I398" s="5">
        <v>150000</v>
      </c>
      <c r="J398" s="5">
        <v>175000</v>
      </c>
      <c r="K398">
        <v>175000</v>
      </c>
      <c r="L398" s="18">
        <v>175000</v>
      </c>
      <c r="M398" s="5">
        <v>175000</v>
      </c>
      <c r="N398" s="4">
        <v>175000</v>
      </c>
      <c r="O398" s="9">
        <v>175000</v>
      </c>
      <c r="P398" s="9">
        <v>90000</v>
      </c>
      <c r="Q398" s="9">
        <v>96000</v>
      </c>
      <c r="R398" s="9">
        <v>125000</v>
      </c>
      <c r="S398" s="9">
        <v>121000</v>
      </c>
      <c r="T398" s="9">
        <v>300000</v>
      </c>
      <c r="U398" s="9">
        <v>215000</v>
      </c>
      <c r="V398" s="9">
        <v>150000</v>
      </c>
      <c r="W398" s="9">
        <v>13000</v>
      </c>
      <c r="X398" s="9">
        <v>55000</v>
      </c>
      <c r="Y398" s="9">
        <v>60000</v>
      </c>
      <c r="Z398" s="7">
        <v>3</v>
      </c>
      <c r="AA398">
        <v>0</v>
      </c>
      <c r="AB398">
        <v>0</v>
      </c>
      <c r="AC398" s="5">
        <v>66951</v>
      </c>
      <c r="AD398" s="5">
        <v>75115</v>
      </c>
      <c r="AE398">
        <v>0</v>
      </c>
      <c r="AF398" s="5">
        <v>111864</v>
      </c>
      <c r="AG398" s="5">
        <v>175000</v>
      </c>
      <c r="AH398" s="4">
        <v>73079</v>
      </c>
      <c r="AI398" s="11">
        <v>208084</v>
      </c>
      <c r="AJ398" s="11">
        <v>103057</v>
      </c>
      <c r="AK398" s="11">
        <v>93674</v>
      </c>
      <c r="AL398" s="11">
        <v>106752</v>
      </c>
      <c r="AM398" s="11">
        <v>120049</v>
      </c>
      <c r="AN398" s="11">
        <v>189109</v>
      </c>
      <c r="AO398" s="11">
        <v>177318</v>
      </c>
      <c r="AP398" s="11">
        <v>14863</v>
      </c>
      <c r="AQ398" s="11">
        <v>9199</v>
      </c>
      <c r="AR398" s="11">
        <v>29010</v>
      </c>
      <c r="AS398" s="11">
        <v>59999</v>
      </c>
      <c r="AT398" s="11">
        <v>0</v>
      </c>
      <c r="AU398">
        <v>0</v>
      </c>
    </row>
    <row r="399" spans="1:48">
      <c r="A399" s="2" t="s">
        <v>415</v>
      </c>
      <c r="B399" s="2">
        <f>B398+1</f>
        <v>78</v>
      </c>
      <c r="C399" s="2" t="s">
        <v>240</v>
      </c>
      <c r="D399" s="2" t="str">
        <f t="shared" si="105"/>
        <v>Sheriff's Drug Fund</v>
      </c>
      <c r="E399" s="2" t="s">
        <v>59</v>
      </c>
      <c r="H399" s="2" t="s">
        <v>99</v>
      </c>
      <c r="I399" s="4" t="s">
        <v>137</v>
      </c>
      <c r="J399" s="4" t="s">
        <v>137</v>
      </c>
      <c r="K399"/>
      <c r="L399" s="4" t="s">
        <v>137</v>
      </c>
      <c r="M399" s="4" t="s">
        <v>137</v>
      </c>
      <c r="N399" s="4">
        <v>0</v>
      </c>
      <c r="O399" s="9">
        <v>0</v>
      </c>
      <c r="P399" s="9">
        <v>0</v>
      </c>
      <c r="Q399" s="9">
        <v>0</v>
      </c>
      <c r="R399" s="9">
        <v>0</v>
      </c>
      <c r="S399" s="9">
        <v>0</v>
      </c>
      <c r="T399" s="9">
        <v>3000</v>
      </c>
      <c r="U399" s="9">
        <v>3000</v>
      </c>
      <c r="V399" s="9">
        <v>3000</v>
      </c>
      <c r="W399" s="9">
        <v>3000</v>
      </c>
      <c r="X399" s="9">
        <v>3000</v>
      </c>
      <c r="Y399" s="9">
        <v>3000</v>
      </c>
      <c r="Z399" s="7">
        <v>3000</v>
      </c>
      <c r="AA399">
        <v>3800</v>
      </c>
      <c r="AB399">
        <v>1000</v>
      </c>
      <c r="AC399" s="4" t="s">
        <v>137</v>
      </c>
      <c r="AD399" s="4" t="s">
        <v>137</v>
      </c>
      <c r="AE399">
        <v>227.87</v>
      </c>
      <c r="AF399" s="4" t="s">
        <v>137</v>
      </c>
      <c r="AG399" s="4" t="s">
        <v>137</v>
      </c>
      <c r="AH399" s="4">
        <v>1340</v>
      </c>
      <c r="AI399" s="11">
        <v>492</v>
      </c>
      <c r="AJ399" s="11">
        <v>1665</v>
      </c>
      <c r="AK399" s="11">
        <v>0</v>
      </c>
      <c r="AL399" s="11">
        <v>4063</v>
      </c>
      <c r="AM399" s="11">
        <v>289</v>
      </c>
      <c r="AN399" s="11">
        <v>1225</v>
      </c>
      <c r="AO399" s="11">
        <v>1525</v>
      </c>
      <c r="AP399" s="11">
        <v>0</v>
      </c>
      <c r="AQ399" s="11">
        <v>700</v>
      </c>
      <c r="AR399" s="11">
        <v>700</v>
      </c>
      <c r="AS399" s="11">
        <v>0</v>
      </c>
      <c r="AT399" s="11">
        <v>0</v>
      </c>
      <c r="AU399">
        <v>0</v>
      </c>
    </row>
    <row r="400" spans="1:48">
      <c r="A400" s="2" t="s">
        <v>415</v>
      </c>
      <c r="B400" s="2">
        <f>B399+1</f>
        <v>79</v>
      </c>
      <c r="C400" s="2" t="s">
        <v>241</v>
      </c>
      <c r="D400" s="2" t="str">
        <f t="shared" si="105"/>
        <v>Document Storage Fund</v>
      </c>
      <c r="E400" s="2" t="s">
        <v>212</v>
      </c>
      <c r="H400" s="2" t="s">
        <v>127</v>
      </c>
      <c r="I400" s="4" t="s">
        <v>137</v>
      </c>
      <c r="J400" s="4" t="s">
        <v>137</v>
      </c>
      <c r="K400">
        <v>0</v>
      </c>
      <c r="L400" s="4" t="s">
        <v>137</v>
      </c>
      <c r="M400" s="2" t="s">
        <v>137</v>
      </c>
      <c r="N400" s="9" t="s">
        <v>137</v>
      </c>
      <c r="O400" s="9" t="s">
        <v>137</v>
      </c>
      <c r="P400" s="9" t="s">
        <v>137</v>
      </c>
      <c r="Q400" s="9" t="s">
        <v>137</v>
      </c>
      <c r="R400" s="9" t="s">
        <v>137</v>
      </c>
      <c r="S400" s="9" t="s">
        <v>137</v>
      </c>
      <c r="T400" s="9" t="s">
        <v>137</v>
      </c>
      <c r="U400" s="9" t="s">
        <v>137</v>
      </c>
      <c r="V400" s="9" t="s">
        <v>137</v>
      </c>
      <c r="W400" s="9">
        <v>32959</v>
      </c>
      <c r="X400" s="9">
        <v>300</v>
      </c>
      <c r="Y400" s="9">
        <v>300</v>
      </c>
      <c r="Z400" s="7">
        <v>300</v>
      </c>
      <c r="AA400">
        <v>300</v>
      </c>
      <c r="AB400">
        <v>0</v>
      </c>
      <c r="AC400" s="4" t="s">
        <v>137</v>
      </c>
      <c r="AD400" s="4" t="s">
        <v>137</v>
      </c>
      <c r="AE400">
        <v>0</v>
      </c>
      <c r="AF400" s="4" t="s">
        <v>137</v>
      </c>
      <c r="AG400" s="4" t="s">
        <v>137</v>
      </c>
      <c r="AH400" s="9" t="s">
        <v>137</v>
      </c>
      <c r="AI400" s="9" t="s">
        <v>137</v>
      </c>
      <c r="AJ400" s="9" t="s">
        <v>137</v>
      </c>
      <c r="AK400" s="9" t="s">
        <v>137</v>
      </c>
      <c r="AL400" s="9" t="s">
        <v>137</v>
      </c>
      <c r="AM400" s="9" t="s">
        <v>137</v>
      </c>
      <c r="AN400" s="9" t="s">
        <v>137</v>
      </c>
      <c r="AO400" s="9" t="s">
        <v>137</v>
      </c>
      <c r="AP400" s="9" t="s">
        <v>137</v>
      </c>
      <c r="AQ400" s="9">
        <v>32959</v>
      </c>
      <c r="AR400" s="9">
        <v>0</v>
      </c>
      <c r="AS400" s="9">
        <v>0</v>
      </c>
      <c r="AT400" s="9">
        <v>0</v>
      </c>
      <c r="AU400">
        <v>0</v>
      </c>
    </row>
    <row r="401" spans="1:48">
      <c r="A401" s="2" t="str">
        <f>A400</f>
        <v>Special Purpose Fund</v>
      </c>
      <c r="B401" s="2">
        <f>B400</f>
        <v>79</v>
      </c>
      <c r="C401" s="2" t="str">
        <f>C400</f>
        <v>Document Storage Fund</v>
      </c>
      <c r="D401" s="2" t="str">
        <f t="shared" si="105"/>
        <v>Document Storage Fund</v>
      </c>
      <c r="E401" s="2" t="s">
        <v>69</v>
      </c>
      <c r="H401" s="2" t="str">
        <f>H400</f>
        <v>Circuit Clerk</v>
      </c>
      <c r="I401" s="4">
        <v>31500</v>
      </c>
      <c r="J401" s="4">
        <v>18921</v>
      </c>
      <c r="K401">
        <v>5000</v>
      </c>
      <c r="L401" s="17">
        <v>13250</v>
      </c>
      <c r="M401" s="4">
        <v>5000</v>
      </c>
      <c r="N401" s="12">
        <v>5000</v>
      </c>
      <c r="O401" s="12">
        <v>5000</v>
      </c>
      <c r="P401" s="12">
        <v>5000</v>
      </c>
      <c r="Q401" s="12">
        <v>5000</v>
      </c>
      <c r="R401" s="12">
        <v>11500</v>
      </c>
      <c r="S401" s="12">
        <v>5000</v>
      </c>
      <c r="T401" s="12">
        <v>5000</v>
      </c>
      <c r="U401" s="12">
        <v>5000</v>
      </c>
      <c r="V401" s="12">
        <v>4531</v>
      </c>
      <c r="W401" s="12">
        <v>2369</v>
      </c>
      <c r="X401" s="12">
        <v>3400</v>
      </c>
      <c r="Y401" s="12">
        <v>1604</v>
      </c>
      <c r="Z401" s="12">
        <v>3400</v>
      </c>
      <c r="AA401">
        <v>12367.72</v>
      </c>
      <c r="AB401">
        <v>20000</v>
      </c>
      <c r="AC401" s="4">
        <v>34595</v>
      </c>
      <c r="AD401" s="4">
        <v>4795</v>
      </c>
      <c r="AE401">
        <v>0</v>
      </c>
      <c r="AF401" s="4">
        <v>139</v>
      </c>
      <c r="AG401" s="4">
        <v>593</v>
      </c>
      <c r="AH401" s="12">
        <v>2864</v>
      </c>
      <c r="AI401" s="12">
        <v>787</v>
      </c>
      <c r="AJ401" s="12">
        <v>1416</v>
      </c>
      <c r="AK401" s="12">
        <v>661</v>
      </c>
      <c r="AL401" s="12">
        <v>1229</v>
      </c>
      <c r="AM401" s="12">
        <v>4927</v>
      </c>
      <c r="AN401" s="12">
        <v>2897</v>
      </c>
      <c r="AO401" s="12">
        <v>2442</v>
      </c>
      <c r="AP401" s="12">
        <v>3072</v>
      </c>
      <c r="AQ401" s="12">
        <v>832</v>
      </c>
      <c r="AR401" s="12">
        <v>3362</v>
      </c>
      <c r="AS401" s="12">
        <v>1604</v>
      </c>
      <c r="AT401" s="12">
        <v>2922</v>
      </c>
      <c r="AU401">
        <v>12367.72</v>
      </c>
    </row>
    <row r="402" spans="1:48">
      <c r="A402" s="2" t="str">
        <f t="shared" ref="A402:A408" si="107">A401</f>
        <v>Special Purpose Fund</v>
      </c>
      <c r="B402" s="2">
        <f t="shared" ref="B402:B407" si="108">B401</f>
        <v>79</v>
      </c>
      <c r="C402" s="2" t="str">
        <f t="shared" ref="C402:C408" si="109">C401</f>
        <v>Document Storage Fund</v>
      </c>
      <c r="D402" s="2" t="str">
        <f t="shared" si="105"/>
        <v>Document Storage Fund</v>
      </c>
      <c r="E402" s="2" t="s">
        <v>50</v>
      </c>
      <c r="H402" s="2" t="str">
        <f t="shared" ref="H402:H407" si="110">H401</f>
        <v>Circuit Clerk</v>
      </c>
      <c r="I402" s="4">
        <v>0</v>
      </c>
      <c r="J402" s="4">
        <v>0</v>
      </c>
      <c r="K402">
        <v>1500</v>
      </c>
      <c r="L402" s="17">
        <v>0</v>
      </c>
      <c r="M402" s="4">
        <v>1500</v>
      </c>
      <c r="N402" s="12">
        <v>1500</v>
      </c>
      <c r="O402" s="12">
        <v>1500</v>
      </c>
      <c r="P402" s="12">
        <v>1500</v>
      </c>
      <c r="Q402" s="12">
        <v>1500</v>
      </c>
      <c r="R402" s="12" t="s">
        <v>137</v>
      </c>
      <c r="S402" s="12" t="s">
        <v>137</v>
      </c>
      <c r="T402" s="12" t="s">
        <v>137</v>
      </c>
      <c r="U402" s="12" t="s">
        <v>137</v>
      </c>
      <c r="V402" s="12" t="s">
        <v>137</v>
      </c>
      <c r="W402" s="12" t="s">
        <v>137</v>
      </c>
      <c r="X402" s="12" t="s">
        <v>137</v>
      </c>
      <c r="Y402" s="12" t="s">
        <v>137</v>
      </c>
      <c r="Z402" s="12" t="s">
        <v>137</v>
      </c>
      <c r="AA402">
        <v>0</v>
      </c>
      <c r="AB402">
        <v>0</v>
      </c>
      <c r="AC402" s="4">
        <v>0</v>
      </c>
      <c r="AD402" s="4">
        <v>0</v>
      </c>
      <c r="AE402">
        <v>0</v>
      </c>
      <c r="AF402" s="4">
        <v>0</v>
      </c>
      <c r="AG402" s="4">
        <v>0</v>
      </c>
      <c r="AH402" s="12">
        <v>0</v>
      </c>
      <c r="AI402" s="12">
        <v>0</v>
      </c>
      <c r="AJ402" s="12">
        <v>0</v>
      </c>
      <c r="AK402" s="12">
        <v>0</v>
      </c>
      <c r="AL402" s="12" t="s">
        <v>137</v>
      </c>
      <c r="AM402" s="12" t="s">
        <v>137</v>
      </c>
      <c r="AN402" s="12" t="s">
        <v>137</v>
      </c>
      <c r="AO402" s="12" t="s">
        <v>137</v>
      </c>
      <c r="AP402" s="12" t="s">
        <v>137</v>
      </c>
      <c r="AQ402" s="12" t="s">
        <v>137</v>
      </c>
      <c r="AR402" s="12" t="s">
        <v>137</v>
      </c>
      <c r="AS402" s="12" t="s">
        <v>137</v>
      </c>
      <c r="AT402" s="12" t="s">
        <v>137</v>
      </c>
      <c r="AU402">
        <v>0</v>
      </c>
    </row>
    <row r="403" spans="1:48">
      <c r="A403" s="2" t="str">
        <f t="shared" si="107"/>
        <v>Special Purpose Fund</v>
      </c>
      <c r="B403" s="2">
        <f t="shared" si="108"/>
        <v>79</v>
      </c>
      <c r="C403" s="2" t="str">
        <f t="shared" si="109"/>
        <v>Document Storage Fund</v>
      </c>
      <c r="D403" s="2" t="str">
        <f t="shared" si="105"/>
        <v>Document Storage Fund</v>
      </c>
      <c r="E403" s="2" t="s">
        <v>79</v>
      </c>
      <c r="H403" s="2" t="str">
        <f t="shared" si="110"/>
        <v>Circuit Clerk</v>
      </c>
      <c r="I403" s="6">
        <v>0</v>
      </c>
      <c r="J403" s="6">
        <v>0</v>
      </c>
      <c r="K403">
        <v>15000</v>
      </c>
      <c r="L403" s="19">
        <v>13250</v>
      </c>
      <c r="M403" s="6">
        <v>15000</v>
      </c>
      <c r="N403" s="12">
        <v>15000</v>
      </c>
      <c r="O403" s="12">
        <v>15000</v>
      </c>
      <c r="P403" s="12">
        <v>15000</v>
      </c>
      <c r="Q403" s="12">
        <v>15000</v>
      </c>
      <c r="R403" s="12">
        <v>15000</v>
      </c>
      <c r="S403" s="12">
        <v>15000</v>
      </c>
      <c r="T403" s="12">
        <v>15000</v>
      </c>
      <c r="U403" s="12">
        <v>15000</v>
      </c>
      <c r="V403" s="12">
        <v>13656</v>
      </c>
      <c r="W403" s="12">
        <v>4681</v>
      </c>
      <c r="X403" s="12">
        <v>1000</v>
      </c>
      <c r="Y403" s="12">
        <v>3142</v>
      </c>
      <c r="Z403" s="12">
        <v>1000</v>
      </c>
      <c r="AA403">
        <v>1280</v>
      </c>
      <c r="AB403">
        <v>1000</v>
      </c>
      <c r="AC403" s="6">
        <v>0</v>
      </c>
      <c r="AD403" s="6">
        <v>0</v>
      </c>
      <c r="AE403">
        <v>0</v>
      </c>
      <c r="AF403" s="6">
        <v>180</v>
      </c>
      <c r="AG403" s="6">
        <v>0</v>
      </c>
      <c r="AH403" s="12">
        <v>0</v>
      </c>
      <c r="AI403" s="12">
        <v>26085</v>
      </c>
      <c r="AJ403" s="12">
        <v>1060</v>
      </c>
      <c r="AK403" s="12">
        <v>2378</v>
      </c>
      <c r="AL403" s="12">
        <v>2064</v>
      </c>
      <c r="AM403" s="12">
        <v>12157</v>
      </c>
      <c r="AN403" s="12">
        <v>11433</v>
      </c>
      <c r="AO403" s="12">
        <v>1744</v>
      </c>
      <c r="AP403" s="12">
        <v>9656</v>
      </c>
      <c r="AQ403" s="12">
        <v>4630</v>
      </c>
      <c r="AR403" s="12">
        <v>0</v>
      </c>
      <c r="AS403" s="12">
        <v>3142</v>
      </c>
      <c r="AT403" s="12">
        <v>0</v>
      </c>
      <c r="AU403">
        <v>1280</v>
      </c>
    </row>
    <row r="404" spans="1:48">
      <c r="A404" s="2" t="str">
        <f t="shared" si="107"/>
        <v>Special Purpose Fund</v>
      </c>
      <c r="B404" s="2">
        <f t="shared" si="108"/>
        <v>79</v>
      </c>
      <c r="C404" s="2" t="str">
        <f t="shared" si="109"/>
        <v>Document Storage Fund</v>
      </c>
      <c r="D404" s="2" t="str">
        <f t="shared" si="105"/>
        <v>Document Storage Fund</v>
      </c>
      <c r="E404" s="2" t="s">
        <v>88</v>
      </c>
      <c r="H404" s="2" t="str">
        <f t="shared" si="110"/>
        <v>Circuit Clerk</v>
      </c>
      <c r="I404" s="4" t="s">
        <v>137</v>
      </c>
      <c r="J404" s="4" t="s">
        <v>137</v>
      </c>
      <c r="K404">
        <v>0</v>
      </c>
      <c r="L404" s="4" t="s">
        <v>137</v>
      </c>
      <c r="M404" s="2" t="s">
        <v>137</v>
      </c>
      <c r="N404" s="12" t="s">
        <v>137</v>
      </c>
      <c r="O404" s="12" t="s">
        <v>137</v>
      </c>
      <c r="P404" s="12" t="s">
        <v>137</v>
      </c>
      <c r="Q404" s="12" t="s">
        <v>137</v>
      </c>
      <c r="R404" s="12" t="s">
        <v>137</v>
      </c>
      <c r="S404" s="12" t="s">
        <v>137</v>
      </c>
      <c r="T404" s="12">
        <v>1500</v>
      </c>
      <c r="U404" s="12">
        <v>1500</v>
      </c>
      <c r="V404" s="12" t="s">
        <v>137</v>
      </c>
      <c r="W404" s="12">
        <v>300</v>
      </c>
      <c r="X404" s="12">
        <v>500</v>
      </c>
      <c r="Y404" s="12">
        <v>100</v>
      </c>
      <c r="Z404" s="12">
        <v>100</v>
      </c>
      <c r="AA404">
        <v>100</v>
      </c>
      <c r="AB404">
        <v>100</v>
      </c>
      <c r="AC404" s="4" t="s">
        <v>137</v>
      </c>
      <c r="AD404" s="4" t="s">
        <v>137</v>
      </c>
      <c r="AE404">
        <v>0</v>
      </c>
      <c r="AF404" s="4" t="s">
        <v>137</v>
      </c>
      <c r="AG404" s="4" t="s">
        <v>137</v>
      </c>
      <c r="AH404" s="12" t="s">
        <v>137</v>
      </c>
      <c r="AI404" s="12" t="s">
        <v>137</v>
      </c>
      <c r="AJ404" s="12" t="s">
        <v>137</v>
      </c>
      <c r="AK404" s="12" t="s">
        <v>137</v>
      </c>
      <c r="AL404" s="12" t="s">
        <v>137</v>
      </c>
      <c r="AM404" s="12" t="s">
        <v>137</v>
      </c>
      <c r="AN404" s="12">
        <v>0</v>
      </c>
      <c r="AO404" s="12">
        <v>0</v>
      </c>
      <c r="AP404" s="12" t="s">
        <v>137</v>
      </c>
      <c r="AQ404" s="12">
        <v>0</v>
      </c>
      <c r="AR404" s="12">
        <v>0</v>
      </c>
      <c r="AS404" s="12">
        <v>0</v>
      </c>
      <c r="AT404" s="12">
        <v>0</v>
      </c>
      <c r="AU404">
        <v>0</v>
      </c>
    </row>
    <row r="405" spans="1:48">
      <c r="A405" s="2" t="str">
        <f t="shared" si="107"/>
        <v>Special Purpose Fund</v>
      </c>
      <c r="B405" s="2">
        <f t="shared" si="108"/>
        <v>79</v>
      </c>
      <c r="C405" s="2" t="str">
        <f t="shared" si="109"/>
        <v>Document Storage Fund</v>
      </c>
      <c r="D405" s="2" t="str">
        <f t="shared" si="105"/>
        <v>Document Storage Fund</v>
      </c>
      <c r="E405" s="2" t="s">
        <v>139</v>
      </c>
      <c r="F405"/>
      <c r="H405" s="2" t="str">
        <f t="shared" si="110"/>
        <v>Circuit Clerk</v>
      </c>
      <c r="I405" s="6">
        <v>0</v>
      </c>
      <c r="J405" s="6">
        <v>7579</v>
      </c>
      <c r="K405">
        <v>3500</v>
      </c>
      <c r="L405" s="19">
        <v>0</v>
      </c>
      <c r="M405" s="6">
        <v>3500</v>
      </c>
      <c r="N405" s="12">
        <v>3500</v>
      </c>
      <c r="O405" s="12">
        <v>3500</v>
      </c>
      <c r="P405" s="12">
        <v>3500</v>
      </c>
      <c r="Q405" s="12">
        <v>3500</v>
      </c>
      <c r="R405" s="12" t="s">
        <v>137</v>
      </c>
      <c r="S405" s="12" t="s">
        <v>137</v>
      </c>
      <c r="T405" s="12">
        <v>3500</v>
      </c>
      <c r="U405" s="12">
        <v>3500</v>
      </c>
      <c r="V405" s="12" t="s">
        <v>137</v>
      </c>
      <c r="W405" s="12">
        <v>200</v>
      </c>
      <c r="X405" s="12">
        <v>300</v>
      </c>
      <c r="Y405" s="12">
        <v>100</v>
      </c>
      <c r="Z405" s="12">
        <v>100</v>
      </c>
      <c r="AA405">
        <v>100</v>
      </c>
      <c r="AB405">
        <v>100</v>
      </c>
      <c r="AC405" s="6">
        <v>0</v>
      </c>
      <c r="AD405" s="6">
        <v>7579</v>
      </c>
      <c r="AE405">
        <v>0</v>
      </c>
      <c r="AF405" s="6">
        <v>0</v>
      </c>
      <c r="AG405" s="6">
        <v>0</v>
      </c>
      <c r="AH405" s="12">
        <v>477</v>
      </c>
      <c r="AI405" s="12">
        <v>364</v>
      </c>
      <c r="AJ405" s="12">
        <v>0</v>
      </c>
      <c r="AK405" s="12">
        <v>0</v>
      </c>
      <c r="AL405" s="12" t="s">
        <v>137</v>
      </c>
      <c r="AM405" s="12" t="s">
        <v>137</v>
      </c>
      <c r="AN405" s="12">
        <v>0</v>
      </c>
      <c r="AO405" s="12">
        <v>0</v>
      </c>
      <c r="AP405" s="12" t="s">
        <v>137</v>
      </c>
      <c r="AQ405" s="12">
        <v>0</v>
      </c>
      <c r="AR405" s="12">
        <v>0</v>
      </c>
      <c r="AS405" s="12">
        <v>0</v>
      </c>
      <c r="AT405" s="12">
        <v>0</v>
      </c>
      <c r="AU405">
        <v>99</v>
      </c>
    </row>
    <row r="406" spans="1:48">
      <c r="A406" s="2" t="str">
        <f t="shared" si="107"/>
        <v>Special Purpose Fund</v>
      </c>
      <c r="B406" s="2">
        <f t="shared" si="108"/>
        <v>79</v>
      </c>
      <c r="C406" s="2" t="str">
        <f t="shared" si="109"/>
        <v>Document Storage Fund</v>
      </c>
      <c r="D406" s="2" t="str">
        <f t="shared" si="105"/>
        <v>Document Storage Fund</v>
      </c>
      <c r="E406" s="2" t="s">
        <v>242</v>
      </c>
      <c r="F406"/>
      <c r="H406" s="2" t="str">
        <f t="shared" si="110"/>
        <v>Circuit Clerk</v>
      </c>
      <c r="I406" s="4">
        <v>0</v>
      </c>
      <c r="J406" s="4">
        <v>0</v>
      </c>
      <c r="K406">
        <v>1500</v>
      </c>
      <c r="L406" s="17">
        <v>0</v>
      </c>
      <c r="M406" s="4">
        <v>1500</v>
      </c>
      <c r="N406" s="12">
        <v>1500</v>
      </c>
      <c r="O406" s="12">
        <v>1500</v>
      </c>
      <c r="P406" s="12">
        <v>1500</v>
      </c>
      <c r="Q406" s="12">
        <v>1500</v>
      </c>
      <c r="R406" s="12" t="s">
        <v>137</v>
      </c>
      <c r="S406" s="12" t="s">
        <v>137</v>
      </c>
      <c r="T406" s="12">
        <v>1500</v>
      </c>
      <c r="U406" s="12">
        <v>1500</v>
      </c>
      <c r="V406" s="12" t="s">
        <v>137</v>
      </c>
      <c r="W406" s="12">
        <v>1000</v>
      </c>
      <c r="X406" s="12">
        <v>1000</v>
      </c>
      <c r="Y406" s="12">
        <v>550</v>
      </c>
      <c r="Z406" s="12">
        <v>896</v>
      </c>
      <c r="AA406">
        <v>895.95</v>
      </c>
      <c r="AB406">
        <v>1000</v>
      </c>
      <c r="AC406" s="4">
        <v>0</v>
      </c>
      <c r="AD406" s="4">
        <v>0</v>
      </c>
      <c r="AE406"/>
      <c r="AF406" s="4">
        <v>0</v>
      </c>
      <c r="AG406" s="4">
        <v>0</v>
      </c>
      <c r="AH406" s="12">
        <v>1029</v>
      </c>
      <c r="AI406" s="12">
        <v>50</v>
      </c>
      <c r="AJ406" s="12">
        <v>0</v>
      </c>
      <c r="AK406" s="12">
        <v>0</v>
      </c>
      <c r="AL406" s="12" t="s">
        <v>137</v>
      </c>
      <c r="AM406" s="12" t="s">
        <v>137</v>
      </c>
      <c r="AN406" s="12">
        <v>0</v>
      </c>
      <c r="AO406" s="12">
        <v>0</v>
      </c>
      <c r="AP406" s="12" t="s">
        <v>137</v>
      </c>
      <c r="AQ406" s="12">
        <v>0</v>
      </c>
      <c r="AR406" s="12">
        <v>0</v>
      </c>
      <c r="AS406" s="12">
        <v>0</v>
      </c>
      <c r="AT406" s="12">
        <v>0</v>
      </c>
      <c r="AU406">
        <v>0</v>
      </c>
    </row>
    <row r="407" spans="1:48">
      <c r="A407" s="2" t="str">
        <f t="shared" si="107"/>
        <v>Special Purpose Fund</v>
      </c>
      <c r="B407" s="2">
        <f t="shared" si="108"/>
        <v>79</v>
      </c>
      <c r="C407" s="2" t="str">
        <f t="shared" si="109"/>
        <v>Document Storage Fund</v>
      </c>
      <c r="D407" s="2" t="str">
        <f t="shared" si="105"/>
        <v>Document Storage Fund</v>
      </c>
      <c r="E407" s="2" t="s">
        <v>59</v>
      </c>
      <c r="F407"/>
      <c r="H407" s="2" t="str">
        <f t="shared" si="110"/>
        <v>Circuit Clerk</v>
      </c>
      <c r="I407" s="6" t="s">
        <v>137</v>
      </c>
      <c r="J407" s="6" t="s">
        <v>137</v>
      </c>
      <c r="K407">
        <v>0</v>
      </c>
      <c r="L407" s="6" t="s">
        <v>137</v>
      </c>
      <c r="M407" s="2" t="s">
        <v>137</v>
      </c>
      <c r="N407" s="13" t="s">
        <v>137</v>
      </c>
      <c r="O407" s="13" t="s">
        <v>137</v>
      </c>
      <c r="P407" s="13" t="s">
        <v>137</v>
      </c>
      <c r="Q407" s="13" t="s">
        <v>137</v>
      </c>
      <c r="R407" s="13" t="s">
        <v>137</v>
      </c>
      <c r="S407" s="13" t="s">
        <v>137</v>
      </c>
      <c r="T407" s="13" t="s">
        <v>137</v>
      </c>
      <c r="U407" s="13" t="s">
        <v>137</v>
      </c>
      <c r="V407" s="13">
        <v>8313</v>
      </c>
      <c r="W407" s="13">
        <v>4991</v>
      </c>
      <c r="X407" s="13">
        <v>165000</v>
      </c>
      <c r="Y407" s="13">
        <v>90704</v>
      </c>
      <c r="Z407" s="12">
        <v>90704</v>
      </c>
      <c r="AA407">
        <v>31456.33</v>
      </c>
      <c r="AB407">
        <v>74300</v>
      </c>
      <c r="AC407" s="6" t="s">
        <v>137</v>
      </c>
      <c r="AD407" s="6" t="s">
        <v>137</v>
      </c>
      <c r="AE407">
        <v>45784.61</v>
      </c>
      <c r="AF407" s="6" t="s">
        <v>137</v>
      </c>
      <c r="AG407" s="6" t="s">
        <v>137</v>
      </c>
      <c r="AH407" s="13" t="s">
        <v>137</v>
      </c>
      <c r="AI407" s="13" t="s">
        <v>137</v>
      </c>
      <c r="AJ407" s="13" t="s">
        <v>137</v>
      </c>
      <c r="AK407" s="13" t="s">
        <v>137</v>
      </c>
      <c r="AL407" s="13" t="s">
        <v>137</v>
      </c>
      <c r="AM407" s="13" t="s">
        <v>137</v>
      </c>
      <c r="AN407" s="13" t="s">
        <v>137</v>
      </c>
      <c r="AO407" s="13" t="s">
        <v>137</v>
      </c>
      <c r="AP407" s="13">
        <v>7191</v>
      </c>
      <c r="AQ407" s="13">
        <v>4298</v>
      </c>
      <c r="AR407" s="13">
        <v>1062</v>
      </c>
      <c r="AS407" s="13">
        <v>171</v>
      </c>
      <c r="AT407" s="13">
        <v>0</v>
      </c>
      <c r="AU407">
        <v>750</v>
      </c>
    </row>
    <row r="408" spans="1:48">
      <c r="A408" s="2" t="str">
        <f t="shared" si="107"/>
        <v>Special Purpose Fund</v>
      </c>
      <c r="B408" s="2">
        <v>79</v>
      </c>
      <c r="C408" s="2" t="str">
        <f t="shared" si="109"/>
        <v>Document Storage Fund</v>
      </c>
      <c r="D408" s="2" t="str">
        <f t="shared" si="105"/>
        <v>Document Storage Fund</v>
      </c>
      <c r="E408" s="2" t="s">
        <v>524</v>
      </c>
      <c r="F408"/>
      <c r="H408" s="2" t="s">
        <v>127</v>
      </c>
      <c r="I408" s="6" t="s">
        <v>137</v>
      </c>
      <c r="J408" s="6" t="s">
        <v>137</v>
      </c>
      <c r="K408"/>
      <c r="L408" s="6" t="s">
        <v>137</v>
      </c>
      <c r="M408" s="6" t="s">
        <v>137</v>
      </c>
      <c r="N408" s="6" t="s">
        <v>137</v>
      </c>
      <c r="O408" s="6" t="s">
        <v>137</v>
      </c>
      <c r="P408" s="6" t="s">
        <v>137</v>
      </c>
      <c r="Q408" s="6" t="s">
        <v>137</v>
      </c>
      <c r="R408" s="6" t="s">
        <v>137</v>
      </c>
      <c r="S408" s="6" t="s">
        <v>137</v>
      </c>
      <c r="T408" s="6" t="s">
        <v>137</v>
      </c>
      <c r="U408" s="6" t="s">
        <v>137</v>
      </c>
      <c r="V408" s="6" t="s">
        <v>137</v>
      </c>
      <c r="W408" s="6" t="s">
        <v>137</v>
      </c>
      <c r="X408" s="6" t="s">
        <v>137</v>
      </c>
      <c r="Y408" s="6" t="s">
        <v>137</v>
      </c>
      <c r="Z408" s="6" t="s">
        <v>137</v>
      </c>
      <c r="AA408">
        <v>50000</v>
      </c>
      <c r="AB408">
        <v>0</v>
      </c>
      <c r="AC408" s="6"/>
      <c r="AD408" s="6"/>
      <c r="AE408"/>
      <c r="AF408" s="6"/>
      <c r="AG408" s="6"/>
      <c r="AH408" s="12"/>
      <c r="AI408" s="12"/>
      <c r="AJ408" s="12"/>
      <c r="AK408" s="12"/>
      <c r="AL408" s="12"/>
      <c r="AM408" s="12"/>
      <c r="AN408" s="12"/>
      <c r="AO408" s="12"/>
      <c r="AP408" s="12"/>
      <c r="AQ408" s="12"/>
      <c r="AR408" s="12"/>
      <c r="AS408" s="12"/>
      <c r="AT408" s="12"/>
      <c r="AU408">
        <v>50000</v>
      </c>
    </row>
    <row r="409" spans="1:48">
      <c r="A409" s="2" t="s">
        <v>415</v>
      </c>
      <c r="B409" s="2">
        <f>B400+1</f>
        <v>80</v>
      </c>
      <c r="C409" s="2" t="s">
        <v>243</v>
      </c>
      <c r="D409" s="2" t="str">
        <f t="shared" si="105"/>
        <v>Recorder's Microfilm Fund</v>
      </c>
      <c r="E409" s="2" t="s">
        <v>213</v>
      </c>
      <c r="H409" s="2" t="s">
        <v>45</v>
      </c>
      <c r="I409" s="4" t="s">
        <v>137</v>
      </c>
      <c r="J409" s="4" t="s">
        <v>137</v>
      </c>
      <c r="L409" s="17" t="s">
        <v>137</v>
      </c>
      <c r="M409" s="4" t="s">
        <v>137</v>
      </c>
      <c r="N409" s="9" t="s">
        <v>137</v>
      </c>
      <c r="O409" s="9" t="s">
        <v>137</v>
      </c>
      <c r="P409" s="9" t="s">
        <v>137</v>
      </c>
      <c r="Q409" s="9" t="s">
        <v>137</v>
      </c>
      <c r="R409" s="9" t="s">
        <v>137</v>
      </c>
      <c r="S409" s="9" t="s">
        <v>137</v>
      </c>
      <c r="T409" s="9" t="s">
        <v>137</v>
      </c>
      <c r="U409" s="9" t="s">
        <v>137</v>
      </c>
      <c r="V409" s="9" t="s">
        <v>137</v>
      </c>
      <c r="W409" s="9" t="s">
        <v>137</v>
      </c>
      <c r="X409" s="9" t="s">
        <v>137</v>
      </c>
      <c r="Y409" s="9" t="s">
        <v>137</v>
      </c>
      <c r="Z409" s="7" t="s">
        <v>137</v>
      </c>
      <c r="AA409">
        <v>0</v>
      </c>
      <c r="AB409">
        <v>0</v>
      </c>
      <c r="AC409" s="4" t="s">
        <v>137</v>
      </c>
      <c r="AD409" s="4" t="s">
        <v>137</v>
      </c>
      <c r="AE409"/>
      <c r="AF409" s="4" t="s">
        <v>137</v>
      </c>
      <c r="AG409" s="4" t="s">
        <v>137</v>
      </c>
      <c r="AH409" s="12" t="s">
        <v>137</v>
      </c>
      <c r="AI409" s="12" t="s">
        <v>137</v>
      </c>
      <c r="AJ409" s="12" t="s">
        <v>137</v>
      </c>
      <c r="AK409" s="12" t="s">
        <v>137</v>
      </c>
      <c r="AL409" s="12" t="s">
        <v>137</v>
      </c>
      <c r="AM409" s="12" t="s">
        <v>137</v>
      </c>
      <c r="AN409" s="12" t="s">
        <v>137</v>
      </c>
      <c r="AO409" s="12" t="s">
        <v>137</v>
      </c>
      <c r="AP409" s="12" t="s">
        <v>137</v>
      </c>
      <c r="AQ409" s="12" t="s">
        <v>137</v>
      </c>
      <c r="AR409" s="12" t="s">
        <v>137</v>
      </c>
      <c r="AS409" s="12" t="s">
        <v>137</v>
      </c>
      <c r="AT409" s="12" t="s">
        <v>137</v>
      </c>
      <c r="AU409">
        <v>0</v>
      </c>
      <c r="AV409" s="16"/>
    </row>
    <row r="410" spans="1:48">
      <c r="A410" s="2" t="str">
        <f>A408</f>
        <v>Special Purpose Fund</v>
      </c>
      <c r="B410" s="2">
        <f>B409</f>
        <v>80</v>
      </c>
      <c r="C410" s="2" t="str">
        <f>C409</f>
        <v>Recorder's Microfilm Fund</v>
      </c>
      <c r="D410" s="2" t="str">
        <f t="shared" si="105"/>
        <v>Recorder's Microfilm Fund</v>
      </c>
      <c r="E410" s="2" t="s">
        <v>69</v>
      </c>
      <c r="H410" s="2" t="str">
        <f>H409</f>
        <v>County Clerk</v>
      </c>
      <c r="I410" s="5">
        <v>75000</v>
      </c>
      <c r="J410" s="5">
        <v>125000</v>
      </c>
      <c r="K410">
        <v>125000</v>
      </c>
      <c r="L410" s="18">
        <v>125000</v>
      </c>
      <c r="M410" s="5">
        <v>125000</v>
      </c>
      <c r="N410" s="4">
        <v>125000</v>
      </c>
      <c r="O410" s="9">
        <v>125000</v>
      </c>
      <c r="P410" s="9">
        <v>60000</v>
      </c>
      <c r="Q410" s="9">
        <v>55000</v>
      </c>
      <c r="R410" s="9">
        <v>71479</v>
      </c>
      <c r="S410" s="9">
        <v>60000</v>
      </c>
      <c r="T410" s="9">
        <v>66000</v>
      </c>
      <c r="U410" s="9">
        <v>15000</v>
      </c>
      <c r="V410" s="9">
        <v>15000</v>
      </c>
      <c r="W410" s="9">
        <v>18500</v>
      </c>
      <c r="X410" s="9">
        <v>15000</v>
      </c>
      <c r="Y410" s="9">
        <v>20000</v>
      </c>
      <c r="Z410" s="7">
        <v>30000</v>
      </c>
      <c r="AA410">
        <v>30000</v>
      </c>
      <c r="AB410">
        <v>40000</v>
      </c>
      <c r="AC410" s="5">
        <v>18887</v>
      </c>
      <c r="AD410" s="5">
        <v>24639</v>
      </c>
      <c r="AE410">
        <v>0</v>
      </c>
      <c r="AF410" s="5">
        <v>41207</v>
      </c>
      <c r="AG410" s="5">
        <v>77427</v>
      </c>
      <c r="AH410" s="4">
        <v>53033</v>
      </c>
      <c r="AI410" s="11">
        <v>116023</v>
      </c>
      <c r="AJ410" s="11">
        <v>48703</v>
      </c>
      <c r="AK410" s="11">
        <v>53962</v>
      </c>
      <c r="AL410" s="11">
        <v>49243</v>
      </c>
      <c r="AM410" s="11">
        <v>59175</v>
      </c>
      <c r="AN410" s="11">
        <v>65876</v>
      </c>
      <c r="AO410" s="11">
        <v>14977</v>
      </c>
      <c r="AP410" s="11">
        <v>12245</v>
      </c>
      <c r="AQ410" s="11">
        <v>18426</v>
      </c>
      <c r="AR410" s="11">
        <v>10077</v>
      </c>
      <c r="AS410" s="11">
        <v>16231</v>
      </c>
      <c r="AT410" s="11">
        <v>20405</v>
      </c>
      <c r="AU410">
        <v>30000</v>
      </c>
    </row>
    <row r="411" spans="1:48">
      <c r="A411" s="2" t="str">
        <f>A409</f>
        <v>Special Purpose Fund</v>
      </c>
      <c r="B411" s="2">
        <v>80</v>
      </c>
      <c r="C411" s="2" t="s">
        <v>243</v>
      </c>
      <c r="D411" s="2" t="s">
        <v>243</v>
      </c>
      <c r="E411" s="2" t="s">
        <v>524</v>
      </c>
      <c r="H411" s="2" t="s">
        <v>45</v>
      </c>
      <c r="I411" s="7" t="s">
        <v>137</v>
      </c>
      <c r="J411" s="7" t="s">
        <v>137</v>
      </c>
      <c r="K411"/>
      <c r="L411" s="7" t="s">
        <v>137</v>
      </c>
      <c r="M411" s="7" t="s">
        <v>137</v>
      </c>
      <c r="N411" s="7" t="s">
        <v>137</v>
      </c>
      <c r="O411" s="7" t="s">
        <v>137</v>
      </c>
      <c r="P411" s="7" t="s">
        <v>137</v>
      </c>
      <c r="Q411" s="7" t="s">
        <v>137</v>
      </c>
      <c r="R411" s="7" t="s">
        <v>137</v>
      </c>
      <c r="S411" s="7" t="s">
        <v>137</v>
      </c>
      <c r="T411" s="7" t="s">
        <v>137</v>
      </c>
      <c r="U411" s="7" t="s">
        <v>137</v>
      </c>
      <c r="V411" s="7" t="s">
        <v>137</v>
      </c>
      <c r="W411" s="7" t="s">
        <v>137</v>
      </c>
      <c r="X411" s="7" t="s">
        <v>137</v>
      </c>
      <c r="Y411" s="7" t="s">
        <v>137</v>
      </c>
      <c r="Z411" s="7" t="s">
        <v>137</v>
      </c>
      <c r="AA411">
        <v>25000</v>
      </c>
      <c r="AB411">
        <v>0</v>
      </c>
      <c r="AC411" s="6"/>
      <c r="AD411" s="6"/>
      <c r="AE411">
        <v>0</v>
      </c>
      <c r="AF411" s="6"/>
      <c r="AG411" s="6"/>
      <c r="AH411" s="4"/>
      <c r="AI411" s="11"/>
      <c r="AJ411" s="11"/>
      <c r="AK411" s="11"/>
      <c r="AL411" s="11"/>
      <c r="AM411" s="11"/>
      <c r="AN411" s="11"/>
      <c r="AO411" s="11"/>
      <c r="AP411" s="11"/>
      <c r="AQ411" s="11"/>
      <c r="AR411" s="11"/>
      <c r="AS411" s="11"/>
      <c r="AT411" s="11"/>
      <c r="AU411">
        <v>25000</v>
      </c>
    </row>
    <row r="412" spans="1:48">
      <c r="A412" s="2" t="s">
        <v>415</v>
      </c>
      <c r="B412" s="2">
        <f>B410+1</f>
        <v>81</v>
      </c>
      <c r="C412" s="2" t="s">
        <v>244</v>
      </c>
      <c r="D412" s="2" t="str">
        <f t="shared" si="105"/>
        <v>Treasurer's Automation Fees Account</v>
      </c>
      <c r="E412" s="2" t="s">
        <v>212</v>
      </c>
      <c r="H412" s="2" t="s">
        <v>54</v>
      </c>
      <c r="I412" s="4" t="s">
        <v>137</v>
      </c>
      <c r="J412" s="4" t="s">
        <v>137</v>
      </c>
      <c r="K412">
        <v>4000</v>
      </c>
      <c r="L412" s="4" t="s">
        <v>137</v>
      </c>
      <c r="M412" s="4" t="s">
        <v>137</v>
      </c>
      <c r="N412" s="4" t="s">
        <v>137</v>
      </c>
      <c r="O412" s="9" t="s">
        <v>137</v>
      </c>
      <c r="P412" s="9" t="s">
        <v>137</v>
      </c>
      <c r="Q412" s="9" t="s">
        <v>137</v>
      </c>
      <c r="R412" s="9" t="s">
        <v>137</v>
      </c>
      <c r="S412" s="9" t="s">
        <v>137</v>
      </c>
      <c r="T412" s="9" t="s">
        <v>137</v>
      </c>
      <c r="U412" s="9" t="s">
        <v>137</v>
      </c>
      <c r="V412" s="9" t="s">
        <v>137</v>
      </c>
      <c r="W412" s="9">
        <v>10000</v>
      </c>
      <c r="X412" s="9">
        <v>15000</v>
      </c>
      <c r="Y412" s="9">
        <v>28000</v>
      </c>
      <c r="Z412" s="7">
        <v>23200</v>
      </c>
      <c r="AA412">
        <v>6000</v>
      </c>
      <c r="AB412">
        <v>0</v>
      </c>
      <c r="AC412" s="4" t="s">
        <v>137</v>
      </c>
      <c r="AD412" s="4" t="s">
        <v>137</v>
      </c>
      <c r="AE412">
        <v>68751</v>
      </c>
      <c r="AF412" s="4" t="s">
        <v>137</v>
      </c>
      <c r="AG412" s="4" t="s">
        <v>137</v>
      </c>
      <c r="AH412" s="4" t="s">
        <v>137</v>
      </c>
      <c r="AI412" s="11" t="s">
        <v>137</v>
      </c>
      <c r="AJ412" s="11" t="s">
        <v>137</v>
      </c>
      <c r="AK412" s="11" t="s">
        <v>137</v>
      </c>
      <c r="AL412" s="11" t="s">
        <v>137</v>
      </c>
      <c r="AM412" s="11" t="s">
        <v>137</v>
      </c>
      <c r="AN412" s="11" t="s">
        <v>137</v>
      </c>
      <c r="AO412" s="11" t="s">
        <v>137</v>
      </c>
      <c r="AP412" s="11" t="s">
        <v>137</v>
      </c>
      <c r="AQ412" s="11">
        <v>7572</v>
      </c>
      <c r="AR412" s="11">
        <v>15000</v>
      </c>
      <c r="AS412" s="11">
        <v>28000</v>
      </c>
      <c r="AT412" s="11">
        <v>10657</v>
      </c>
      <c r="AU412">
        <v>0</v>
      </c>
    </row>
    <row r="413" spans="1:48">
      <c r="A413" s="2" t="str">
        <f>A412</f>
        <v>Special Purpose Fund</v>
      </c>
      <c r="B413" s="2">
        <f>B412</f>
        <v>81</v>
      </c>
      <c r="C413" s="2" t="str">
        <f>C412</f>
        <v>Treasurer's Automation Fees Account</v>
      </c>
      <c r="D413" s="2" t="str">
        <f t="shared" si="105"/>
        <v>Treasurer's Automation Fees Account</v>
      </c>
      <c r="E413" s="2" t="s">
        <v>59</v>
      </c>
      <c r="H413" s="2" t="str">
        <f>H412</f>
        <v>County Treasurer</v>
      </c>
      <c r="I413" s="4" t="s">
        <v>137</v>
      </c>
      <c r="J413" s="4" t="s">
        <v>137</v>
      </c>
      <c r="K413">
        <v>0</v>
      </c>
      <c r="L413" s="4" t="s">
        <v>137</v>
      </c>
      <c r="M413" s="4" t="s">
        <v>137</v>
      </c>
      <c r="N413" s="4">
        <v>1000</v>
      </c>
      <c r="O413" s="9">
        <v>2500</v>
      </c>
      <c r="P413" s="9">
        <v>2500</v>
      </c>
      <c r="Q413" s="9">
        <v>6000</v>
      </c>
      <c r="R413" s="9">
        <v>5000</v>
      </c>
      <c r="S413" s="9">
        <v>6000</v>
      </c>
      <c r="T413" s="9">
        <v>8100</v>
      </c>
      <c r="U413" s="9">
        <v>20000</v>
      </c>
      <c r="V413" s="9">
        <v>10000</v>
      </c>
      <c r="W413" s="9" t="s">
        <v>137</v>
      </c>
      <c r="X413" s="9" t="s">
        <v>137</v>
      </c>
      <c r="Y413" s="9" t="s">
        <v>137</v>
      </c>
      <c r="Z413" s="7" t="s">
        <v>137</v>
      </c>
      <c r="AA413">
        <v>24000</v>
      </c>
      <c r="AB413">
        <v>30000</v>
      </c>
      <c r="AC413" s="4" t="s">
        <v>137</v>
      </c>
      <c r="AD413" s="4" t="s">
        <v>137</v>
      </c>
      <c r="AE413">
        <v>0</v>
      </c>
      <c r="AF413" s="4" t="s">
        <v>137</v>
      </c>
      <c r="AG413" s="4" t="s">
        <v>137</v>
      </c>
      <c r="AH413" s="4">
        <v>0</v>
      </c>
      <c r="AI413" s="11">
        <v>451</v>
      </c>
      <c r="AJ413" s="11">
        <v>5351</v>
      </c>
      <c r="AK413" s="11">
        <v>1802</v>
      </c>
      <c r="AL413" s="11">
        <v>1346</v>
      </c>
      <c r="AM413" s="11">
        <v>5388</v>
      </c>
      <c r="AN413" s="11">
        <v>8065</v>
      </c>
      <c r="AO413" s="11">
        <v>17241</v>
      </c>
      <c r="AP413" s="11">
        <v>8267</v>
      </c>
      <c r="AQ413" s="11" t="s">
        <v>137</v>
      </c>
      <c r="AR413" s="11" t="s">
        <v>137</v>
      </c>
      <c r="AS413" s="11" t="s">
        <v>137</v>
      </c>
      <c r="AT413" s="11" t="s">
        <v>137</v>
      </c>
      <c r="AU413">
        <v>9221.4699999999993</v>
      </c>
    </row>
    <row r="414" spans="1:48">
      <c r="A414" s="2" t="s">
        <v>415</v>
      </c>
      <c r="B414" s="2">
        <f>B412+1</f>
        <v>82</v>
      </c>
      <c r="C414" s="2" t="s">
        <v>245</v>
      </c>
      <c r="D414" s="2" t="str">
        <f t="shared" si="105"/>
        <v>Law Library Fund</v>
      </c>
      <c r="E414" s="2" t="s">
        <v>246</v>
      </c>
      <c r="H414" s="2" t="s">
        <v>429</v>
      </c>
      <c r="I414" s="4">
        <v>17500</v>
      </c>
      <c r="J414" s="4">
        <v>16000</v>
      </c>
      <c r="K414">
        <v>50000</v>
      </c>
      <c r="L414" s="17">
        <v>17000</v>
      </c>
      <c r="M414" s="4">
        <v>25818</v>
      </c>
      <c r="N414" s="4">
        <v>17000</v>
      </c>
      <c r="O414" s="9">
        <v>20000</v>
      </c>
      <c r="P414" s="9">
        <v>20000</v>
      </c>
      <c r="Q414" s="9">
        <v>20000</v>
      </c>
      <c r="R414" s="9">
        <v>20000</v>
      </c>
      <c r="S414" s="9">
        <v>20000</v>
      </c>
      <c r="T414" s="9">
        <v>25000</v>
      </c>
      <c r="U414" s="9">
        <v>27962</v>
      </c>
      <c r="V414" s="9">
        <v>30000</v>
      </c>
      <c r="W414" s="9">
        <v>30000</v>
      </c>
      <c r="X414" s="9">
        <v>30000</v>
      </c>
      <c r="Y414" s="9">
        <v>30000</v>
      </c>
      <c r="Z414" s="7">
        <v>30000</v>
      </c>
      <c r="AA414">
        <v>30000</v>
      </c>
      <c r="AB414">
        <v>30000</v>
      </c>
      <c r="AC414" s="4">
        <v>14390</v>
      </c>
      <c r="AD414" s="4">
        <v>14768</v>
      </c>
      <c r="AE414"/>
      <c r="AF414" s="4">
        <v>10115</v>
      </c>
      <c r="AG414" s="4">
        <v>21209</v>
      </c>
      <c r="AH414" s="4">
        <v>14988</v>
      </c>
      <c r="AI414" s="11">
        <v>16239</v>
      </c>
      <c r="AJ414" s="11">
        <v>17466</v>
      </c>
      <c r="AK414" s="11">
        <v>19616</v>
      </c>
      <c r="AL414" s="11">
        <v>18165</v>
      </c>
      <c r="AM414" s="11">
        <v>19986</v>
      </c>
      <c r="AN414" s="11">
        <v>24987</v>
      </c>
      <c r="AO414" s="11">
        <v>27668</v>
      </c>
      <c r="AP414" s="11">
        <v>25266</v>
      </c>
      <c r="AQ414" s="11">
        <v>29843</v>
      </c>
      <c r="AR414" s="11">
        <v>20738</v>
      </c>
      <c r="AS414" s="11">
        <v>19554</v>
      </c>
      <c r="AT414" s="11">
        <v>19726</v>
      </c>
      <c r="AU414">
        <v>22548.720000000001</v>
      </c>
    </row>
    <row r="415" spans="1:48">
      <c r="A415" s="2" t="s">
        <v>415</v>
      </c>
      <c r="B415" s="2">
        <f>B414+1</f>
        <v>83</v>
      </c>
      <c r="C415" s="2" t="s">
        <v>247</v>
      </c>
      <c r="D415" s="2" t="str">
        <f t="shared" si="105"/>
        <v>Court Security Fund</v>
      </c>
      <c r="E415" s="2" t="s">
        <v>248</v>
      </c>
      <c r="H415" s="2" t="s">
        <v>99</v>
      </c>
      <c r="I415" s="4" t="s">
        <v>137</v>
      </c>
      <c r="J415" s="4" t="s">
        <v>137</v>
      </c>
      <c r="K415">
        <v>0</v>
      </c>
      <c r="L415" s="4" t="s">
        <v>137</v>
      </c>
      <c r="M415" s="4" t="s">
        <v>137</v>
      </c>
      <c r="N415" s="4">
        <v>0</v>
      </c>
      <c r="O415" s="9">
        <v>60000</v>
      </c>
      <c r="P415" s="9">
        <v>100000</v>
      </c>
      <c r="Q415" s="9">
        <v>125000</v>
      </c>
      <c r="R415" s="9">
        <v>0</v>
      </c>
      <c r="S415" s="9">
        <v>125000</v>
      </c>
      <c r="T415" s="9">
        <v>125000</v>
      </c>
      <c r="U415" s="9">
        <v>125000</v>
      </c>
      <c r="V415" s="9">
        <v>80000</v>
      </c>
      <c r="W415" s="9">
        <v>80000</v>
      </c>
      <c r="X415" s="9">
        <v>80000</v>
      </c>
      <c r="Y415" s="9">
        <v>195366</v>
      </c>
      <c r="Z415" s="7">
        <v>180000</v>
      </c>
      <c r="AA415">
        <f>5887.27+12112.73</f>
        <v>18000</v>
      </c>
      <c r="AB415">
        <v>83000</v>
      </c>
      <c r="AC415" s="4" t="s">
        <v>137</v>
      </c>
      <c r="AD415" s="4" t="s">
        <v>137</v>
      </c>
      <c r="AE415">
        <v>2738</v>
      </c>
      <c r="AF415" s="4" t="s">
        <v>137</v>
      </c>
      <c r="AG415" s="4" t="s">
        <v>137</v>
      </c>
      <c r="AH415" s="4">
        <v>2172</v>
      </c>
      <c r="AI415" s="11">
        <v>3315</v>
      </c>
      <c r="AJ415" s="11">
        <v>2602</v>
      </c>
      <c r="AK415" s="11">
        <v>5446</v>
      </c>
      <c r="AL415" s="11">
        <v>13249</v>
      </c>
      <c r="AM415" s="11">
        <v>2688</v>
      </c>
      <c r="AN415" s="11">
        <v>3284</v>
      </c>
      <c r="AO415" s="11">
        <v>2177</v>
      </c>
      <c r="AP415" s="11">
        <v>220</v>
      </c>
      <c r="AQ415" s="11">
        <v>8067</v>
      </c>
      <c r="AR415" s="11">
        <v>2542</v>
      </c>
      <c r="AS415" s="11">
        <v>2924</v>
      </c>
      <c r="AT415" s="11">
        <v>5231</v>
      </c>
      <c r="AU415">
        <f>5887.27+12112.73-3674.28</f>
        <v>14325.72</v>
      </c>
    </row>
    <row r="416" spans="1:48">
      <c r="A416" s="2" t="s">
        <v>415</v>
      </c>
      <c r="B416" s="2">
        <v>83</v>
      </c>
      <c r="C416" s="2" t="s">
        <v>247</v>
      </c>
      <c r="D416" s="2" t="str">
        <f t="shared" si="105"/>
        <v>Court Security Fund</v>
      </c>
      <c r="E416" s="2" t="s">
        <v>524</v>
      </c>
      <c r="H416" s="2" t="s">
        <v>99</v>
      </c>
      <c r="I416" s="4" t="s">
        <v>137</v>
      </c>
      <c r="J416" s="4" t="s">
        <v>137</v>
      </c>
      <c r="K416"/>
      <c r="L416" s="4" t="s">
        <v>137</v>
      </c>
      <c r="M416" s="4" t="s">
        <v>137</v>
      </c>
      <c r="N416" s="4" t="s">
        <v>137</v>
      </c>
      <c r="O416" s="4" t="s">
        <v>137</v>
      </c>
      <c r="P416" s="4" t="s">
        <v>137</v>
      </c>
      <c r="Q416" s="4" t="s">
        <v>137</v>
      </c>
      <c r="R416" s="4" t="s">
        <v>137</v>
      </c>
      <c r="S416" s="4" t="s">
        <v>137</v>
      </c>
      <c r="T416" s="4" t="s">
        <v>137</v>
      </c>
      <c r="U416" s="4" t="s">
        <v>137</v>
      </c>
      <c r="V416" s="4" t="s">
        <v>137</v>
      </c>
      <c r="W416" s="4" t="s">
        <v>137</v>
      </c>
      <c r="X416" s="4" t="s">
        <v>137</v>
      </c>
      <c r="Y416" s="4" t="s">
        <v>137</v>
      </c>
      <c r="Z416" s="4" t="s">
        <v>137</v>
      </c>
      <c r="AA416">
        <v>65000</v>
      </c>
      <c r="AB416">
        <v>0</v>
      </c>
      <c r="AC416" s="4"/>
      <c r="AD416" s="4"/>
      <c r="AE416">
        <v>2581.9499999999998</v>
      </c>
      <c r="AF416" s="4"/>
      <c r="AG416" s="4"/>
      <c r="AH416" s="4"/>
      <c r="AI416" s="11"/>
      <c r="AJ416" s="11"/>
      <c r="AK416" s="11"/>
      <c r="AL416" s="11"/>
      <c r="AM416" s="11"/>
      <c r="AN416" s="11"/>
      <c r="AO416" s="11"/>
      <c r="AP416" s="11"/>
      <c r="AQ416" s="11"/>
      <c r="AR416" s="11"/>
      <c r="AS416" s="11"/>
      <c r="AT416" s="11"/>
      <c r="AU416">
        <v>65000</v>
      </c>
    </row>
    <row r="417" spans="1:47">
      <c r="A417" s="2" t="s">
        <v>418</v>
      </c>
      <c r="B417" s="2">
        <f>B415+1</f>
        <v>84</v>
      </c>
      <c r="C417" s="2" t="s">
        <v>249</v>
      </c>
      <c r="D417" s="2" t="str">
        <f t="shared" si="105"/>
        <v>Court Automation Fund</v>
      </c>
      <c r="E417" s="2" t="s">
        <v>212</v>
      </c>
      <c r="F417"/>
      <c r="H417" s="2" t="s">
        <v>127</v>
      </c>
      <c r="I417" s="4" t="s">
        <v>137</v>
      </c>
      <c r="J417" s="4" t="s">
        <v>137</v>
      </c>
      <c r="K417">
        <v>8500</v>
      </c>
      <c r="L417" s="4" t="s">
        <v>137</v>
      </c>
      <c r="M417" s="6" t="s">
        <v>137</v>
      </c>
      <c r="N417" s="4" t="s">
        <v>137</v>
      </c>
      <c r="O417" s="9" t="s">
        <v>137</v>
      </c>
      <c r="P417" s="9" t="s">
        <v>137</v>
      </c>
      <c r="Q417" s="9" t="s">
        <v>137</v>
      </c>
      <c r="R417" s="9" t="s">
        <v>137</v>
      </c>
      <c r="S417" s="9" t="s">
        <v>137</v>
      </c>
      <c r="T417" s="9" t="s">
        <v>137</v>
      </c>
      <c r="U417" s="9" t="s">
        <v>137</v>
      </c>
      <c r="V417" s="9">
        <v>0</v>
      </c>
      <c r="W417" s="9" t="s">
        <v>137</v>
      </c>
      <c r="X417" s="9">
        <v>3420</v>
      </c>
      <c r="Y417" s="9">
        <v>3697</v>
      </c>
      <c r="Z417" s="7">
        <v>4876</v>
      </c>
      <c r="AA417">
        <v>7706.5</v>
      </c>
      <c r="AB417">
        <v>7706.5</v>
      </c>
      <c r="AC417" s="6" t="s">
        <v>137</v>
      </c>
      <c r="AD417" s="6" t="s">
        <v>137</v>
      </c>
      <c r="AE417">
        <v>1686</v>
      </c>
      <c r="AF417" s="6" t="s">
        <v>137</v>
      </c>
      <c r="AG417" s="6" t="s">
        <v>137</v>
      </c>
      <c r="AH417" s="4" t="s">
        <v>137</v>
      </c>
      <c r="AI417" s="9" t="s">
        <v>137</v>
      </c>
      <c r="AJ417" s="9" t="s">
        <v>137</v>
      </c>
      <c r="AK417" s="9" t="s">
        <v>137</v>
      </c>
      <c r="AL417" s="9" t="s">
        <v>137</v>
      </c>
      <c r="AM417" s="9" t="s">
        <v>137</v>
      </c>
      <c r="AN417" s="9" t="s">
        <v>137</v>
      </c>
      <c r="AO417" s="9" t="s">
        <v>137</v>
      </c>
      <c r="AP417" s="9">
        <v>1660</v>
      </c>
      <c r="AQ417" s="9" t="s">
        <v>137</v>
      </c>
      <c r="AR417" s="9">
        <v>3418</v>
      </c>
      <c r="AS417" s="9">
        <v>3697</v>
      </c>
      <c r="AT417" s="9">
        <v>4876</v>
      </c>
      <c r="AU417">
        <v>7706.5</v>
      </c>
    </row>
    <row r="418" spans="1:47">
      <c r="A418" s="2" t="str">
        <f>A417</f>
        <v>Special Purpsoe Fund</v>
      </c>
      <c r="B418" s="2">
        <f>B417</f>
        <v>84</v>
      </c>
      <c r="C418" s="2" t="str">
        <f>C417</f>
        <v>Court Automation Fund</v>
      </c>
      <c r="D418" s="2" t="str">
        <f t="shared" si="105"/>
        <v>Court Automation Fund</v>
      </c>
      <c r="E418" s="2" t="s">
        <v>48</v>
      </c>
      <c r="F418"/>
      <c r="H418" s="2" t="str">
        <f>H417</f>
        <v>Circuit Clerk</v>
      </c>
      <c r="I418" s="4" t="s">
        <v>137</v>
      </c>
      <c r="J418" s="4" t="s">
        <v>137</v>
      </c>
      <c r="K418">
        <v>1204</v>
      </c>
      <c r="L418" s="4" t="s">
        <v>137</v>
      </c>
      <c r="M418" s="4" t="s">
        <v>137</v>
      </c>
      <c r="N418" s="4">
        <v>1500</v>
      </c>
      <c r="O418" s="12">
        <v>1000</v>
      </c>
      <c r="P418" s="12">
        <v>1000</v>
      </c>
      <c r="Q418" s="12">
        <v>1000</v>
      </c>
      <c r="R418" s="12">
        <v>2000</v>
      </c>
      <c r="S418" s="12">
        <v>1000</v>
      </c>
      <c r="T418" s="12">
        <v>1000</v>
      </c>
      <c r="U418" s="12">
        <v>1000</v>
      </c>
      <c r="V418" s="12">
        <v>1100</v>
      </c>
      <c r="W418" s="12">
        <v>4668</v>
      </c>
      <c r="X418" s="12">
        <v>4600</v>
      </c>
      <c r="Y418" s="12">
        <v>10970</v>
      </c>
      <c r="Z418" s="12">
        <v>3298</v>
      </c>
      <c r="AA418">
        <v>3355.62</v>
      </c>
      <c r="AB418">
        <v>3355.62</v>
      </c>
      <c r="AC418" s="4" t="s">
        <v>137</v>
      </c>
      <c r="AD418" s="4" t="s">
        <v>137</v>
      </c>
      <c r="AE418">
        <v>4449.7700000000004</v>
      </c>
      <c r="AF418" s="4" t="s">
        <v>137</v>
      </c>
      <c r="AG418" s="4" t="s">
        <v>137</v>
      </c>
      <c r="AH418" s="4">
        <v>0</v>
      </c>
      <c r="AI418" s="12">
        <v>1706</v>
      </c>
      <c r="AJ418" s="12">
        <v>1626</v>
      </c>
      <c r="AK418" s="12">
        <v>0</v>
      </c>
      <c r="AL418" s="12">
        <v>0</v>
      </c>
      <c r="AM418" s="12">
        <v>249</v>
      </c>
      <c r="AN418" s="12">
        <v>4</v>
      </c>
      <c r="AO418" s="12">
        <v>25</v>
      </c>
      <c r="AP418" s="12">
        <v>851</v>
      </c>
      <c r="AQ418" s="12">
        <v>4668</v>
      </c>
      <c r="AR418" s="12">
        <v>4582</v>
      </c>
      <c r="AS418" s="12">
        <v>10970</v>
      </c>
      <c r="AT418" s="12">
        <v>3298</v>
      </c>
      <c r="AU418">
        <v>3355.62</v>
      </c>
    </row>
    <row r="419" spans="1:47">
      <c r="A419" s="2" t="str">
        <f t="shared" ref="A419:A424" si="111">A418</f>
        <v>Special Purpsoe Fund</v>
      </c>
      <c r="B419" s="2">
        <f t="shared" ref="B419:B424" si="112">B418</f>
        <v>84</v>
      </c>
      <c r="C419" s="2" t="str">
        <f t="shared" ref="C419:C424" si="113">C418</f>
        <v>Court Automation Fund</v>
      </c>
      <c r="D419" s="2" t="str">
        <f t="shared" si="105"/>
        <v>Court Automation Fund</v>
      </c>
      <c r="E419" s="2" t="s">
        <v>59</v>
      </c>
      <c r="F419"/>
      <c r="H419" s="2" t="str">
        <f t="shared" ref="H419:H424" si="114">H418</f>
        <v>Circuit Clerk</v>
      </c>
      <c r="I419" s="4" t="s">
        <v>137</v>
      </c>
      <c r="J419" s="4" t="s">
        <v>137</v>
      </c>
      <c r="K419">
        <v>5000</v>
      </c>
      <c r="L419" s="4" t="s">
        <v>137</v>
      </c>
      <c r="M419" s="4" t="s">
        <v>137</v>
      </c>
      <c r="N419" s="4">
        <v>2000</v>
      </c>
      <c r="O419" s="12">
        <v>1000</v>
      </c>
      <c r="P419" s="12">
        <v>1000</v>
      </c>
      <c r="Q419" s="12">
        <v>1000</v>
      </c>
      <c r="R419" s="12" t="s">
        <v>137</v>
      </c>
      <c r="S419" s="12" t="s">
        <v>137</v>
      </c>
      <c r="T419" s="12" t="s">
        <v>137</v>
      </c>
      <c r="U419" s="12" t="s">
        <v>137</v>
      </c>
      <c r="V419" s="12" t="s">
        <v>137</v>
      </c>
      <c r="W419" s="12" t="s">
        <v>137</v>
      </c>
      <c r="X419" s="12" t="s">
        <v>137</v>
      </c>
      <c r="Y419" s="12" t="s">
        <v>137</v>
      </c>
      <c r="Z419" s="12" t="s">
        <v>137</v>
      </c>
      <c r="AA419">
        <v>20908.02</v>
      </c>
      <c r="AB419">
        <v>20908.02</v>
      </c>
      <c r="AC419" s="4" t="s">
        <v>137</v>
      </c>
      <c r="AD419" s="4" t="s">
        <v>137</v>
      </c>
      <c r="AE419">
        <v>25116.15</v>
      </c>
      <c r="AF419" s="4" t="s">
        <v>137</v>
      </c>
      <c r="AG419" s="4" t="s">
        <v>137</v>
      </c>
      <c r="AH419" s="4">
        <v>378</v>
      </c>
      <c r="AI419" s="12">
        <v>0</v>
      </c>
      <c r="AJ419" s="12">
        <v>0</v>
      </c>
      <c r="AK419" s="12">
        <v>0</v>
      </c>
      <c r="AL419" s="12" t="s">
        <v>137</v>
      </c>
      <c r="AM419" s="12" t="s">
        <v>137</v>
      </c>
      <c r="AN419" s="12" t="s">
        <v>137</v>
      </c>
      <c r="AO419" s="12" t="s">
        <v>137</v>
      </c>
      <c r="AP419" s="12" t="s">
        <v>137</v>
      </c>
      <c r="AQ419" s="12" t="s">
        <v>137</v>
      </c>
      <c r="AR419" s="12" t="s">
        <v>137</v>
      </c>
      <c r="AS419" s="12" t="s">
        <v>137</v>
      </c>
      <c r="AT419" s="12" t="s">
        <v>137</v>
      </c>
      <c r="AU419">
        <v>15390.17</v>
      </c>
    </row>
    <row r="420" spans="1:47">
      <c r="A420" s="2" t="str">
        <f t="shared" si="111"/>
        <v>Special Purpsoe Fund</v>
      </c>
      <c r="B420" s="2">
        <f t="shared" si="112"/>
        <v>84</v>
      </c>
      <c r="C420" s="2" t="str">
        <f t="shared" si="113"/>
        <v>Court Automation Fund</v>
      </c>
      <c r="D420" s="2" t="str">
        <f t="shared" si="105"/>
        <v>Court Automation Fund</v>
      </c>
      <c r="E420" s="2" t="s">
        <v>75</v>
      </c>
      <c r="F420"/>
      <c r="H420" s="2" t="str">
        <f t="shared" si="114"/>
        <v>Circuit Clerk</v>
      </c>
      <c r="I420" s="4" t="s">
        <v>137</v>
      </c>
      <c r="J420" s="4" t="s">
        <v>137</v>
      </c>
      <c r="K420">
        <v>3500</v>
      </c>
      <c r="L420" s="4" t="s">
        <v>137</v>
      </c>
      <c r="M420" s="4" t="s">
        <v>137</v>
      </c>
      <c r="N420" s="4">
        <v>5000</v>
      </c>
      <c r="O420" s="12">
        <v>5000</v>
      </c>
      <c r="P420" s="12">
        <v>5000</v>
      </c>
      <c r="Q420" s="12">
        <v>5000</v>
      </c>
      <c r="R420" s="12">
        <v>5000</v>
      </c>
      <c r="S420" s="12">
        <v>5000</v>
      </c>
      <c r="T420" s="12">
        <v>2680</v>
      </c>
      <c r="U420" s="12">
        <v>5000</v>
      </c>
      <c r="V420" s="12">
        <v>400</v>
      </c>
      <c r="W420" s="12">
        <v>8776</v>
      </c>
      <c r="X420" s="12">
        <v>1605</v>
      </c>
      <c r="Y420" s="12">
        <v>4039</v>
      </c>
      <c r="Z420" s="12">
        <v>32376</v>
      </c>
      <c r="AA420">
        <v>32375.74</v>
      </c>
      <c r="AB420">
        <v>32375.74</v>
      </c>
      <c r="AC420" s="4" t="s">
        <v>137</v>
      </c>
      <c r="AD420" s="4" t="s">
        <v>137</v>
      </c>
      <c r="AE420">
        <v>0</v>
      </c>
      <c r="AF420" s="4" t="s">
        <v>137</v>
      </c>
      <c r="AG420" s="4" t="s">
        <v>137</v>
      </c>
      <c r="AH420" s="4">
        <v>0</v>
      </c>
      <c r="AI420" s="12">
        <v>6853</v>
      </c>
      <c r="AJ420" s="12">
        <v>4109</v>
      </c>
      <c r="AK420" s="12">
        <v>1140</v>
      </c>
      <c r="AL420" s="12">
        <v>1450</v>
      </c>
      <c r="AM420" s="12">
        <v>2430</v>
      </c>
      <c r="AN420" s="12">
        <v>0</v>
      </c>
      <c r="AO420" s="12">
        <v>208</v>
      </c>
      <c r="AP420" s="12">
        <v>580</v>
      </c>
      <c r="AQ420" s="12">
        <v>8776</v>
      </c>
      <c r="AR420" s="12">
        <v>1604</v>
      </c>
      <c r="AS420" s="12">
        <v>4039</v>
      </c>
      <c r="AT420" s="12">
        <v>32376</v>
      </c>
      <c r="AU420">
        <v>5935.61</v>
      </c>
    </row>
    <row r="421" spans="1:47">
      <c r="A421" s="2" t="str">
        <f t="shared" si="111"/>
        <v>Special Purpsoe Fund</v>
      </c>
      <c r="B421" s="2">
        <f t="shared" si="112"/>
        <v>84</v>
      </c>
      <c r="C421" s="2" t="str">
        <f t="shared" si="113"/>
        <v>Court Automation Fund</v>
      </c>
      <c r="D421" s="2" t="str">
        <f t="shared" si="105"/>
        <v>Court Automation Fund</v>
      </c>
      <c r="E421" s="2" t="s">
        <v>89</v>
      </c>
      <c r="F421"/>
      <c r="H421" s="2" t="str">
        <f t="shared" si="114"/>
        <v>Circuit Clerk</v>
      </c>
      <c r="I421" s="4" t="s">
        <v>137</v>
      </c>
      <c r="J421" s="4" t="s">
        <v>137</v>
      </c>
      <c r="K421">
        <v>23796</v>
      </c>
      <c r="L421" s="4" t="s">
        <v>137</v>
      </c>
      <c r="M421" s="4" t="s">
        <v>137</v>
      </c>
      <c r="N421" s="4">
        <v>11000</v>
      </c>
      <c r="O421" s="12">
        <v>16000</v>
      </c>
      <c r="P421" s="12">
        <v>16000</v>
      </c>
      <c r="Q421" s="12">
        <v>16000</v>
      </c>
      <c r="R421" s="12">
        <v>16000</v>
      </c>
      <c r="S421" s="12">
        <v>16000</v>
      </c>
      <c r="T421" s="12">
        <v>19876</v>
      </c>
      <c r="U421" s="12">
        <v>16000</v>
      </c>
      <c r="V421" s="12">
        <v>18864</v>
      </c>
      <c r="W421" s="12">
        <v>26000</v>
      </c>
      <c r="X421" s="12">
        <v>18750</v>
      </c>
      <c r="Y421" s="12">
        <v>41822</v>
      </c>
      <c r="Z421" s="12">
        <v>15797</v>
      </c>
      <c r="AA421">
        <v>23541.56</v>
      </c>
      <c r="AB421">
        <v>23541</v>
      </c>
      <c r="AC421" s="4" t="s">
        <v>137</v>
      </c>
      <c r="AD421" s="4" t="s">
        <v>137</v>
      </c>
      <c r="AE421">
        <v>0</v>
      </c>
      <c r="AF421" s="4" t="s">
        <v>137</v>
      </c>
      <c r="AG421" s="4" t="s">
        <v>137</v>
      </c>
      <c r="AH421" s="4">
        <v>23814</v>
      </c>
      <c r="AI421" s="12">
        <v>15224</v>
      </c>
      <c r="AJ421" s="12">
        <v>13310</v>
      </c>
      <c r="AK421" s="12">
        <v>12391</v>
      </c>
      <c r="AL421" s="12">
        <v>12069</v>
      </c>
      <c r="AM421" s="12">
        <v>9431</v>
      </c>
      <c r="AN421" s="12">
        <v>19876</v>
      </c>
      <c r="AO421" s="12">
        <v>14205</v>
      </c>
      <c r="AP421" s="12">
        <v>19520</v>
      </c>
      <c r="AQ421" s="12">
        <v>16046</v>
      </c>
      <c r="AR421" s="12">
        <v>18742</v>
      </c>
      <c r="AS421" s="12">
        <v>41822</v>
      </c>
      <c r="AT421" s="12">
        <v>15797</v>
      </c>
      <c r="AU421">
        <v>23541.56</v>
      </c>
    </row>
    <row r="422" spans="1:47">
      <c r="A422" s="2" t="str">
        <f t="shared" si="111"/>
        <v>Special Purpsoe Fund</v>
      </c>
      <c r="B422" s="2">
        <f t="shared" si="112"/>
        <v>84</v>
      </c>
      <c r="C422" s="2" t="str">
        <f t="shared" si="113"/>
        <v>Court Automation Fund</v>
      </c>
      <c r="D422" s="2" t="str">
        <f t="shared" si="105"/>
        <v>Court Automation Fund</v>
      </c>
      <c r="E422" s="2" t="s">
        <v>339</v>
      </c>
      <c r="F422"/>
      <c r="H422" s="2" t="str">
        <f t="shared" si="114"/>
        <v>Circuit Clerk</v>
      </c>
      <c r="I422" s="4" t="s">
        <v>137</v>
      </c>
      <c r="J422" s="4" t="s">
        <v>137</v>
      </c>
      <c r="K422">
        <v>0</v>
      </c>
      <c r="L422" s="4" t="s">
        <v>137</v>
      </c>
      <c r="M422" s="4" t="s">
        <v>137</v>
      </c>
      <c r="N422" s="4">
        <v>15884</v>
      </c>
      <c r="O422" s="12" t="s">
        <v>137</v>
      </c>
      <c r="P422" s="12" t="s">
        <v>137</v>
      </c>
      <c r="Q422" s="12" t="s">
        <v>137</v>
      </c>
      <c r="R422" s="12" t="s">
        <v>137</v>
      </c>
      <c r="S422" s="12" t="s">
        <v>137</v>
      </c>
      <c r="T422" s="12" t="s">
        <v>137</v>
      </c>
      <c r="U422" s="12" t="s">
        <v>137</v>
      </c>
      <c r="V422" s="12" t="s">
        <v>137</v>
      </c>
      <c r="W422" s="12" t="s">
        <v>137</v>
      </c>
      <c r="X422" s="12" t="s">
        <v>137</v>
      </c>
      <c r="Y422" s="12" t="s">
        <v>137</v>
      </c>
      <c r="Z422" s="12" t="s">
        <v>137</v>
      </c>
      <c r="AA422">
        <v>10467.959999999999</v>
      </c>
      <c r="AB422">
        <v>10647.96</v>
      </c>
      <c r="AC422" s="4" t="s">
        <v>137</v>
      </c>
      <c r="AD422" s="4" t="s">
        <v>137</v>
      </c>
      <c r="AE422"/>
      <c r="AF422" s="4" t="s">
        <v>137</v>
      </c>
      <c r="AG422" s="4" t="s">
        <v>137</v>
      </c>
      <c r="AH422" s="4">
        <v>630</v>
      </c>
      <c r="AI422" s="12" t="s">
        <v>137</v>
      </c>
      <c r="AJ422" s="12" t="s">
        <v>137</v>
      </c>
      <c r="AK422" s="12" t="s">
        <v>137</v>
      </c>
      <c r="AL422" s="12" t="s">
        <v>137</v>
      </c>
      <c r="AM422" s="12" t="s">
        <v>137</v>
      </c>
      <c r="AN422" s="12" t="s">
        <v>137</v>
      </c>
      <c r="AO422" s="12" t="s">
        <v>137</v>
      </c>
      <c r="AP422" s="12" t="s">
        <v>137</v>
      </c>
      <c r="AQ422" s="12" t="s">
        <v>137</v>
      </c>
      <c r="AR422" s="12" t="s">
        <v>137</v>
      </c>
      <c r="AS422" s="12" t="s">
        <v>137</v>
      </c>
      <c r="AT422" s="12" t="s">
        <v>137</v>
      </c>
      <c r="AU422">
        <v>3887.34</v>
      </c>
    </row>
    <row r="423" spans="1:47">
      <c r="A423" s="2" t="str">
        <f t="shared" si="111"/>
        <v>Special Purpsoe Fund</v>
      </c>
      <c r="B423" s="2">
        <f t="shared" si="112"/>
        <v>84</v>
      </c>
      <c r="C423" s="2" t="str">
        <f t="shared" si="113"/>
        <v>Court Automation Fund</v>
      </c>
      <c r="D423" s="2" t="str">
        <f t="shared" si="105"/>
        <v>Court Automation Fund</v>
      </c>
      <c r="E423" s="2" t="s">
        <v>120</v>
      </c>
      <c r="F423"/>
      <c r="H423" s="2" t="str">
        <f t="shared" si="114"/>
        <v>Circuit Clerk</v>
      </c>
      <c r="I423" s="4" t="s">
        <v>137</v>
      </c>
      <c r="J423" s="4" t="s">
        <v>137</v>
      </c>
      <c r="K423">
        <v>0</v>
      </c>
      <c r="L423" s="4" t="s">
        <v>137</v>
      </c>
      <c r="M423" s="4" t="s">
        <v>137</v>
      </c>
      <c r="N423" s="4" t="s">
        <v>137</v>
      </c>
      <c r="O423" s="12" t="s">
        <v>137</v>
      </c>
      <c r="P423" s="12" t="s">
        <v>137</v>
      </c>
      <c r="Q423" s="12" t="s">
        <v>137</v>
      </c>
      <c r="R423" s="12" t="s">
        <v>137</v>
      </c>
      <c r="S423" s="12" t="s">
        <v>137</v>
      </c>
      <c r="T423" s="12" t="s">
        <v>137</v>
      </c>
      <c r="U423" s="12" t="s">
        <v>137</v>
      </c>
      <c r="V423" s="12" t="s">
        <v>137</v>
      </c>
      <c r="W423" s="12">
        <v>473</v>
      </c>
      <c r="X423" s="12">
        <v>3000</v>
      </c>
      <c r="Y423" s="12">
        <v>1168</v>
      </c>
      <c r="Z423" s="12">
        <v>1645</v>
      </c>
      <c r="AA423">
        <v>1644.6</v>
      </c>
      <c r="AB423">
        <v>1644.6</v>
      </c>
      <c r="AC423" s="4" t="s">
        <v>137</v>
      </c>
      <c r="AD423" s="4" t="s">
        <v>137</v>
      </c>
      <c r="AE423"/>
      <c r="AF423" s="4" t="s">
        <v>137</v>
      </c>
      <c r="AG423" s="4" t="s">
        <v>137</v>
      </c>
      <c r="AH423" s="4" t="s">
        <v>137</v>
      </c>
      <c r="AI423" s="12" t="s">
        <v>137</v>
      </c>
      <c r="AJ423" s="12" t="s">
        <v>137</v>
      </c>
      <c r="AK423" s="12" t="s">
        <v>137</v>
      </c>
      <c r="AL423" s="12" t="s">
        <v>137</v>
      </c>
      <c r="AM423" s="12" t="s">
        <v>137</v>
      </c>
      <c r="AN423" s="12" t="s">
        <v>137</v>
      </c>
      <c r="AO423" s="12" t="s">
        <v>137</v>
      </c>
      <c r="AP423" s="12" t="s">
        <v>137</v>
      </c>
      <c r="AQ423" s="12">
        <v>473</v>
      </c>
      <c r="AR423" s="12">
        <v>50</v>
      </c>
      <c r="AS423" s="12">
        <v>503</v>
      </c>
      <c r="AT423" s="12">
        <v>772</v>
      </c>
      <c r="AU423">
        <v>0</v>
      </c>
    </row>
    <row r="424" spans="1:47">
      <c r="A424" s="2" t="str">
        <f t="shared" si="111"/>
        <v>Special Purpsoe Fund</v>
      </c>
      <c r="B424" s="2">
        <f t="shared" si="112"/>
        <v>84</v>
      </c>
      <c r="C424" s="2" t="str">
        <f t="shared" si="113"/>
        <v>Court Automation Fund</v>
      </c>
      <c r="D424" s="2" t="str">
        <f t="shared" si="105"/>
        <v>Court Automation Fund</v>
      </c>
      <c r="E424" s="2" t="s">
        <v>143</v>
      </c>
      <c r="F424"/>
      <c r="H424" s="2" t="str">
        <f t="shared" si="114"/>
        <v>Circuit Clerk</v>
      </c>
      <c r="I424" s="4" t="s">
        <v>137</v>
      </c>
      <c r="J424" s="4" t="s">
        <v>137</v>
      </c>
      <c r="K424"/>
      <c r="L424" s="4" t="s">
        <v>137</v>
      </c>
      <c r="M424" s="4" t="s">
        <v>137</v>
      </c>
      <c r="N424" s="4" t="s">
        <v>137</v>
      </c>
      <c r="O424" s="12">
        <v>12384</v>
      </c>
      <c r="P424" s="13">
        <v>12384</v>
      </c>
      <c r="Q424" s="13">
        <v>12384</v>
      </c>
      <c r="R424" s="13">
        <v>12384</v>
      </c>
      <c r="S424" s="13">
        <v>13384</v>
      </c>
      <c r="T424" s="13">
        <v>26444</v>
      </c>
      <c r="U424" s="13">
        <v>28000</v>
      </c>
      <c r="V424" s="13">
        <v>39637</v>
      </c>
      <c r="W424" s="13">
        <v>20083</v>
      </c>
      <c r="X424" s="13">
        <v>28625</v>
      </c>
      <c r="Y424" s="13">
        <v>18302</v>
      </c>
      <c r="Z424" s="12">
        <v>42008</v>
      </c>
      <c r="AA424">
        <v>0</v>
      </c>
      <c r="AB424">
        <v>0</v>
      </c>
      <c r="AC424" s="4" t="s">
        <v>137</v>
      </c>
      <c r="AD424" s="4" t="s">
        <v>137</v>
      </c>
      <c r="AE424"/>
      <c r="AF424" s="4" t="s">
        <v>137</v>
      </c>
      <c r="AG424" s="4" t="s">
        <v>137</v>
      </c>
      <c r="AH424" s="4" t="s">
        <v>137</v>
      </c>
      <c r="AI424" s="12">
        <v>0</v>
      </c>
      <c r="AJ424" s="13">
        <v>9507</v>
      </c>
      <c r="AK424" s="13">
        <v>5984</v>
      </c>
      <c r="AL424" s="13">
        <v>0</v>
      </c>
      <c r="AM424" s="13">
        <v>5096</v>
      </c>
      <c r="AN424" s="13">
        <v>2263</v>
      </c>
      <c r="AO424" s="13">
        <v>11052</v>
      </c>
      <c r="AP424" s="13">
        <v>13933</v>
      </c>
      <c r="AQ424" s="13">
        <v>9149</v>
      </c>
      <c r="AR424" s="13">
        <v>4684</v>
      </c>
      <c r="AS424" s="13">
        <v>18169</v>
      </c>
      <c r="AT424" s="13">
        <v>42009</v>
      </c>
      <c r="AU424">
        <v>0</v>
      </c>
    </row>
    <row r="425" spans="1:47">
      <c r="A425" s="2" t="s">
        <v>415</v>
      </c>
      <c r="B425" s="2">
        <f>B417+1</f>
        <v>85</v>
      </c>
      <c r="C425" s="2" t="s">
        <v>250</v>
      </c>
      <c r="D425" s="2" t="str">
        <f t="shared" si="105"/>
        <v>Probation Fees Fund</v>
      </c>
      <c r="E425" s="2" t="s">
        <v>212</v>
      </c>
      <c r="H425" s="2" t="s">
        <v>423</v>
      </c>
      <c r="I425" s="9" t="s">
        <v>137</v>
      </c>
      <c r="J425" s="9" t="s">
        <v>137</v>
      </c>
      <c r="K425"/>
      <c r="L425" s="9" t="s">
        <v>137</v>
      </c>
      <c r="M425" s="9" t="s">
        <v>137</v>
      </c>
      <c r="N425" s="9" t="s">
        <v>137</v>
      </c>
      <c r="O425" s="9" t="s">
        <v>137</v>
      </c>
      <c r="P425" s="9" t="s">
        <v>137</v>
      </c>
      <c r="Q425" s="9" t="s">
        <v>137</v>
      </c>
      <c r="R425" s="9" t="s">
        <v>137</v>
      </c>
      <c r="S425" s="9" t="s">
        <v>137</v>
      </c>
      <c r="T425" s="9" t="s">
        <v>137</v>
      </c>
      <c r="U425" s="9" t="s">
        <v>137</v>
      </c>
      <c r="V425" s="9" t="s">
        <v>137</v>
      </c>
      <c r="W425" s="9">
        <v>52771</v>
      </c>
      <c r="X425" s="9" t="s">
        <v>137</v>
      </c>
      <c r="Y425" s="9" t="s">
        <v>137</v>
      </c>
      <c r="Z425" s="7" t="s">
        <v>137</v>
      </c>
      <c r="AA425">
        <v>0</v>
      </c>
      <c r="AB425">
        <v>0</v>
      </c>
      <c r="AC425" s="12" t="s">
        <v>137</v>
      </c>
      <c r="AD425" s="12" t="s">
        <v>137</v>
      </c>
      <c r="AE425"/>
      <c r="AF425" s="12" t="s">
        <v>137</v>
      </c>
      <c r="AG425" s="12" t="s">
        <v>137</v>
      </c>
      <c r="AH425" s="9" t="s">
        <v>137</v>
      </c>
      <c r="AI425" s="12" t="s">
        <v>137</v>
      </c>
      <c r="AJ425" s="12" t="s">
        <v>137</v>
      </c>
      <c r="AK425" s="12" t="s">
        <v>137</v>
      </c>
      <c r="AL425" s="12" t="s">
        <v>137</v>
      </c>
      <c r="AM425" s="12" t="s">
        <v>137</v>
      </c>
      <c r="AN425" s="12" t="s">
        <v>137</v>
      </c>
      <c r="AO425" s="12" t="s">
        <v>137</v>
      </c>
      <c r="AP425" s="12" t="s">
        <v>137</v>
      </c>
      <c r="AQ425" s="12">
        <v>10671</v>
      </c>
      <c r="AR425" s="12" t="s">
        <v>137</v>
      </c>
      <c r="AS425" s="12" t="s">
        <v>137</v>
      </c>
      <c r="AT425" s="12" t="s">
        <v>137</v>
      </c>
      <c r="AU425">
        <v>0</v>
      </c>
    </row>
    <row r="426" spans="1:47">
      <c r="A426" s="2" t="str">
        <f>A425</f>
        <v>Special Purpose Fund</v>
      </c>
      <c r="B426" s="2">
        <f>B425</f>
        <v>85</v>
      </c>
      <c r="C426" s="2" t="str">
        <f>C425</f>
        <v>Probation Fees Fund</v>
      </c>
      <c r="D426" s="2" t="str">
        <f t="shared" si="105"/>
        <v>Probation Fees Fund</v>
      </c>
      <c r="E426" s="2" t="s">
        <v>69</v>
      </c>
      <c r="G426" s="3"/>
      <c r="H426" s="2" t="str">
        <f>H425</f>
        <v>Chief Probation and Court Services Officer</v>
      </c>
      <c r="I426" s="9" t="s">
        <v>137</v>
      </c>
      <c r="J426" s="9" t="s">
        <v>137</v>
      </c>
      <c r="K426"/>
      <c r="L426" s="9" t="s">
        <v>137</v>
      </c>
      <c r="M426" s="9" t="s">
        <v>137</v>
      </c>
      <c r="N426" s="9">
        <v>12000</v>
      </c>
      <c r="O426" s="9">
        <v>10000</v>
      </c>
      <c r="P426" s="9">
        <v>12000</v>
      </c>
      <c r="Q426" s="9">
        <v>19200</v>
      </c>
      <c r="R426" s="9">
        <v>10000</v>
      </c>
      <c r="S426" s="9">
        <v>16000</v>
      </c>
      <c r="T426" s="9">
        <v>14360</v>
      </c>
      <c r="U426" s="9">
        <v>12330</v>
      </c>
      <c r="V426" s="9">
        <v>62144</v>
      </c>
      <c r="W426" s="9">
        <v>55473</v>
      </c>
      <c r="X426" s="9">
        <v>17000</v>
      </c>
      <c r="Y426" s="9">
        <v>73963</v>
      </c>
      <c r="Z426" s="7">
        <v>72334</v>
      </c>
      <c r="AA426">
        <v>33500</v>
      </c>
      <c r="AB426">
        <v>70000</v>
      </c>
      <c r="AC426" s="12" t="s">
        <v>137</v>
      </c>
      <c r="AD426" s="12" t="s">
        <v>137</v>
      </c>
      <c r="AE426"/>
      <c r="AF426" s="12" t="s">
        <v>137</v>
      </c>
      <c r="AG426" s="12" t="s">
        <v>137</v>
      </c>
      <c r="AH426" s="9">
        <v>10918</v>
      </c>
      <c r="AI426" s="9">
        <v>9244</v>
      </c>
      <c r="AJ426" s="9">
        <v>6193</v>
      </c>
      <c r="AK426" s="9">
        <v>14231</v>
      </c>
      <c r="AL426" s="9">
        <v>7673</v>
      </c>
      <c r="AM426" s="9">
        <v>12691</v>
      </c>
      <c r="AN426" s="9">
        <v>13062</v>
      </c>
      <c r="AO426" s="9">
        <v>12347</v>
      </c>
      <c r="AP426" s="9">
        <v>12144</v>
      </c>
      <c r="AQ426" s="9">
        <v>12881</v>
      </c>
      <c r="AR426" s="9">
        <v>14546</v>
      </c>
      <c r="AS426" s="9">
        <v>7416</v>
      </c>
      <c r="AT426" s="9">
        <v>12395</v>
      </c>
      <c r="AU426">
        <v>14665.97</v>
      </c>
    </row>
    <row r="427" spans="1:47">
      <c r="A427" s="2" t="str">
        <f t="shared" ref="A427:A432" si="115">A426</f>
        <v>Special Purpose Fund</v>
      </c>
      <c r="B427" s="2">
        <f t="shared" ref="B427:B432" si="116">B426</f>
        <v>85</v>
      </c>
      <c r="C427" s="2" t="str">
        <f t="shared" ref="C427:C432" si="117">C426</f>
        <v>Probation Fees Fund</v>
      </c>
      <c r="D427" s="2" t="str">
        <f t="shared" si="105"/>
        <v>Probation Fees Fund</v>
      </c>
      <c r="E427" s="2" t="s">
        <v>294</v>
      </c>
      <c r="G427" s="3"/>
      <c r="H427" s="2" t="str">
        <f t="shared" ref="H427:H432" si="118">H426</f>
        <v>Chief Probation and Court Services Officer</v>
      </c>
      <c r="I427" s="9" t="s">
        <v>137</v>
      </c>
      <c r="J427" s="9" t="s">
        <v>137</v>
      </c>
      <c r="K427"/>
      <c r="L427" s="9" t="s">
        <v>137</v>
      </c>
      <c r="M427" s="9" t="s">
        <v>137</v>
      </c>
      <c r="N427" s="9" t="s">
        <v>137</v>
      </c>
      <c r="O427" s="9" t="s">
        <v>137</v>
      </c>
      <c r="P427" s="9" t="s">
        <v>137</v>
      </c>
      <c r="Q427" s="9" t="s">
        <v>137</v>
      </c>
      <c r="R427" s="9" t="s">
        <v>137</v>
      </c>
      <c r="S427" s="9" t="s">
        <v>137</v>
      </c>
      <c r="T427" s="9">
        <v>19800</v>
      </c>
      <c r="U427" s="9">
        <v>9670</v>
      </c>
      <c r="V427" s="9" t="s">
        <v>137</v>
      </c>
      <c r="W427" s="9" t="s">
        <v>137</v>
      </c>
      <c r="X427" s="9" t="s">
        <v>137</v>
      </c>
      <c r="Y427" s="9" t="s">
        <v>137</v>
      </c>
      <c r="Z427" s="7" t="s">
        <v>137</v>
      </c>
      <c r="AA427">
        <v>0</v>
      </c>
      <c r="AB427">
        <v>0</v>
      </c>
      <c r="AC427" s="12" t="s">
        <v>137</v>
      </c>
      <c r="AD427" s="12" t="s">
        <v>137</v>
      </c>
      <c r="AE427"/>
      <c r="AF427" s="12" t="s">
        <v>137</v>
      </c>
      <c r="AG427" s="12" t="s">
        <v>137</v>
      </c>
      <c r="AH427" s="9" t="s">
        <v>137</v>
      </c>
      <c r="AI427" s="9" t="s">
        <v>137</v>
      </c>
      <c r="AJ427" s="9" t="s">
        <v>137</v>
      </c>
      <c r="AK427" s="9" t="s">
        <v>137</v>
      </c>
      <c r="AL427" s="9" t="s">
        <v>137</v>
      </c>
      <c r="AM427" s="9" t="s">
        <v>137</v>
      </c>
      <c r="AN427" s="9">
        <v>0</v>
      </c>
      <c r="AO427" s="9">
        <v>6571</v>
      </c>
      <c r="AP427" s="9" t="s">
        <v>137</v>
      </c>
      <c r="AQ427" s="9" t="s">
        <v>137</v>
      </c>
      <c r="AR427" s="9" t="s">
        <v>137</v>
      </c>
      <c r="AS427" s="9" t="s">
        <v>137</v>
      </c>
      <c r="AT427" s="9" t="s">
        <v>137</v>
      </c>
      <c r="AU427">
        <v>0</v>
      </c>
    </row>
    <row r="428" spans="1:47">
      <c r="A428" s="2" t="str">
        <f t="shared" si="115"/>
        <v>Special Purpose Fund</v>
      </c>
      <c r="B428" s="2">
        <f t="shared" si="116"/>
        <v>85</v>
      </c>
      <c r="C428" s="2" t="str">
        <f t="shared" si="117"/>
        <v>Probation Fees Fund</v>
      </c>
      <c r="D428" s="2" t="str">
        <f t="shared" si="105"/>
        <v>Probation Fees Fund</v>
      </c>
      <c r="E428" s="2" t="s">
        <v>296</v>
      </c>
      <c r="G428" s="3"/>
      <c r="H428" s="2" t="str">
        <f t="shared" si="118"/>
        <v>Chief Probation and Court Services Officer</v>
      </c>
      <c r="I428" s="9" t="s">
        <v>137</v>
      </c>
      <c r="J428" s="9" t="s">
        <v>137</v>
      </c>
      <c r="K428"/>
      <c r="L428" s="9" t="s">
        <v>137</v>
      </c>
      <c r="M428" s="9" t="s">
        <v>137</v>
      </c>
      <c r="N428" s="9" t="s">
        <v>137</v>
      </c>
      <c r="O428" s="9" t="s">
        <v>137</v>
      </c>
      <c r="P428" s="9" t="s">
        <v>137</v>
      </c>
      <c r="Q428" s="9" t="s">
        <v>137</v>
      </c>
      <c r="R428" s="9" t="s">
        <v>137</v>
      </c>
      <c r="S428" s="9" t="s">
        <v>137</v>
      </c>
      <c r="T428" s="9">
        <v>30640</v>
      </c>
      <c r="U428" s="9" t="s">
        <v>137</v>
      </c>
      <c r="V428" s="9" t="s">
        <v>137</v>
      </c>
      <c r="W428" s="9" t="s">
        <v>137</v>
      </c>
      <c r="X428" s="9" t="s">
        <v>137</v>
      </c>
      <c r="Y428" s="9" t="s">
        <v>137</v>
      </c>
      <c r="Z428" s="7" t="s">
        <v>137</v>
      </c>
      <c r="AA428">
        <v>0</v>
      </c>
      <c r="AB428">
        <v>0</v>
      </c>
      <c r="AC428" s="12" t="s">
        <v>137</v>
      </c>
      <c r="AD428" s="12" t="s">
        <v>137</v>
      </c>
      <c r="AE428"/>
      <c r="AF428" s="12" t="s">
        <v>137</v>
      </c>
      <c r="AG428" s="12" t="s">
        <v>137</v>
      </c>
      <c r="AH428" s="9" t="s">
        <v>137</v>
      </c>
      <c r="AI428" s="9" t="s">
        <v>137</v>
      </c>
      <c r="AJ428" s="9" t="s">
        <v>137</v>
      </c>
      <c r="AK428" s="9" t="s">
        <v>137</v>
      </c>
      <c r="AL428" s="9" t="s">
        <v>137</v>
      </c>
      <c r="AM428" s="9" t="s">
        <v>137</v>
      </c>
      <c r="AN428" s="9">
        <v>30640</v>
      </c>
      <c r="AO428" s="9" t="s">
        <v>137</v>
      </c>
      <c r="AP428" s="9" t="s">
        <v>137</v>
      </c>
      <c r="AQ428" s="9" t="s">
        <v>137</v>
      </c>
      <c r="AR428" s="9" t="s">
        <v>137</v>
      </c>
      <c r="AS428" s="9" t="s">
        <v>137</v>
      </c>
      <c r="AT428" s="9" t="s">
        <v>137</v>
      </c>
      <c r="AU428">
        <v>0</v>
      </c>
    </row>
    <row r="429" spans="1:47">
      <c r="A429" s="2" t="str">
        <f t="shared" si="115"/>
        <v>Special Purpose Fund</v>
      </c>
      <c r="B429" s="2">
        <f t="shared" si="116"/>
        <v>85</v>
      </c>
      <c r="C429" s="2" t="str">
        <f t="shared" si="117"/>
        <v>Probation Fees Fund</v>
      </c>
      <c r="D429" s="2" t="str">
        <f t="shared" si="105"/>
        <v>Probation Fees Fund</v>
      </c>
      <c r="E429" s="2" t="s">
        <v>299</v>
      </c>
      <c r="G429" s="3"/>
      <c r="H429" s="2" t="str">
        <f t="shared" si="118"/>
        <v>Chief Probation and Court Services Officer</v>
      </c>
      <c r="I429" s="9" t="s">
        <v>137</v>
      </c>
      <c r="J429" s="9" t="s">
        <v>137</v>
      </c>
      <c r="K429"/>
      <c r="L429" s="9" t="s">
        <v>137</v>
      </c>
      <c r="M429" s="9" t="s">
        <v>137</v>
      </c>
      <c r="N429" s="9" t="s">
        <v>137</v>
      </c>
      <c r="O429" s="9" t="s">
        <v>137</v>
      </c>
      <c r="P429" s="9">
        <v>25000</v>
      </c>
      <c r="Q429" s="9">
        <v>27153</v>
      </c>
      <c r="R429" s="9">
        <v>13553</v>
      </c>
      <c r="S429" s="9">
        <v>1200</v>
      </c>
      <c r="T429" s="9" t="s">
        <v>137</v>
      </c>
      <c r="U429" s="9" t="s">
        <v>137</v>
      </c>
      <c r="V429" s="9" t="s">
        <v>137</v>
      </c>
      <c r="W429" s="9" t="s">
        <v>137</v>
      </c>
      <c r="X429" s="9" t="s">
        <v>137</v>
      </c>
      <c r="Y429" s="9" t="s">
        <v>137</v>
      </c>
      <c r="Z429" s="7" t="s">
        <v>137</v>
      </c>
      <c r="AA429">
        <v>0</v>
      </c>
      <c r="AB429">
        <v>0</v>
      </c>
      <c r="AC429" s="12" t="s">
        <v>137</v>
      </c>
      <c r="AD429" s="12" t="s">
        <v>137</v>
      </c>
      <c r="AE429"/>
      <c r="AF429" s="12" t="s">
        <v>137</v>
      </c>
      <c r="AG429" s="12" t="s">
        <v>137</v>
      </c>
      <c r="AH429" s="9" t="s">
        <v>137</v>
      </c>
      <c r="AI429" s="9" t="s">
        <v>137</v>
      </c>
      <c r="AJ429" s="9">
        <v>14968</v>
      </c>
      <c r="AK429" s="9">
        <v>20498</v>
      </c>
      <c r="AL429" s="9">
        <v>4341</v>
      </c>
      <c r="AM429" s="9">
        <v>0</v>
      </c>
      <c r="AN429" s="9" t="s">
        <v>137</v>
      </c>
      <c r="AO429" s="9" t="s">
        <v>137</v>
      </c>
      <c r="AP429" s="9" t="s">
        <v>137</v>
      </c>
      <c r="AQ429" s="9" t="s">
        <v>137</v>
      </c>
      <c r="AR429" s="9" t="s">
        <v>137</v>
      </c>
      <c r="AS429" s="9" t="s">
        <v>137</v>
      </c>
      <c r="AT429" s="9" t="s">
        <v>137</v>
      </c>
      <c r="AU429">
        <v>0</v>
      </c>
    </row>
    <row r="430" spans="1:47">
      <c r="A430" s="2" t="str">
        <f t="shared" si="115"/>
        <v>Special Purpose Fund</v>
      </c>
      <c r="B430" s="2">
        <f t="shared" si="116"/>
        <v>85</v>
      </c>
      <c r="C430" s="2" t="str">
        <f t="shared" si="117"/>
        <v>Probation Fees Fund</v>
      </c>
      <c r="D430" s="2" t="str">
        <f t="shared" si="105"/>
        <v>Probation Fees Fund</v>
      </c>
      <c r="E430" s="2" t="s">
        <v>50</v>
      </c>
      <c r="H430" s="2" t="str">
        <f t="shared" si="118"/>
        <v>Chief Probation and Court Services Officer</v>
      </c>
      <c r="I430" s="9" t="s">
        <v>137</v>
      </c>
      <c r="J430" s="9" t="s">
        <v>137</v>
      </c>
      <c r="K430"/>
      <c r="L430" s="9" t="s">
        <v>137</v>
      </c>
      <c r="M430" s="9" t="s">
        <v>137</v>
      </c>
      <c r="N430" s="9">
        <v>20000</v>
      </c>
      <c r="O430" s="9">
        <v>5000</v>
      </c>
      <c r="P430" s="9">
        <v>15000</v>
      </c>
      <c r="Q430" s="9">
        <v>5500</v>
      </c>
      <c r="R430" s="9">
        <v>4400</v>
      </c>
      <c r="S430" s="9">
        <v>6000</v>
      </c>
      <c r="T430" s="9">
        <v>5200</v>
      </c>
      <c r="U430" s="9">
        <v>5000</v>
      </c>
      <c r="V430" s="9">
        <v>8000</v>
      </c>
      <c r="W430" s="9">
        <v>8000</v>
      </c>
      <c r="X430" s="9">
        <v>4000</v>
      </c>
      <c r="Y430" s="9">
        <v>3037</v>
      </c>
      <c r="Z430" s="7">
        <v>8500</v>
      </c>
      <c r="AA430">
        <v>8500</v>
      </c>
      <c r="AB430">
        <v>10000</v>
      </c>
      <c r="AC430" s="12" t="s">
        <v>137</v>
      </c>
      <c r="AD430" s="12" t="s">
        <v>137</v>
      </c>
      <c r="AE430">
        <v>41749.870000000003</v>
      </c>
      <c r="AF430" s="12" t="s">
        <v>137</v>
      </c>
      <c r="AG430" s="12" t="s">
        <v>137</v>
      </c>
      <c r="AH430" s="9">
        <v>3692</v>
      </c>
      <c r="AI430" s="9">
        <v>3854</v>
      </c>
      <c r="AJ430" s="9">
        <v>1031</v>
      </c>
      <c r="AK430" s="9">
        <v>3102</v>
      </c>
      <c r="AL430" s="9">
        <v>4054</v>
      </c>
      <c r="AM430" s="9">
        <v>4270</v>
      </c>
      <c r="AN430" s="9">
        <v>5143</v>
      </c>
      <c r="AO430" s="9">
        <v>4915</v>
      </c>
      <c r="AP430" s="9">
        <v>5601</v>
      </c>
      <c r="AQ430" s="9">
        <v>4584</v>
      </c>
      <c r="AR430" s="9">
        <v>3151</v>
      </c>
      <c r="AS430" s="9">
        <v>3036</v>
      </c>
      <c r="AT430" s="9">
        <v>8168</v>
      </c>
      <c r="AU430">
        <v>7469.84</v>
      </c>
    </row>
    <row r="431" spans="1:47">
      <c r="A431" s="2" t="str">
        <f t="shared" si="115"/>
        <v>Special Purpose Fund</v>
      </c>
      <c r="B431" s="2">
        <f t="shared" si="116"/>
        <v>85</v>
      </c>
      <c r="C431" s="2" t="str">
        <f t="shared" si="117"/>
        <v>Probation Fees Fund</v>
      </c>
      <c r="D431" s="2" t="str">
        <f t="shared" si="105"/>
        <v>Probation Fees Fund</v>
      </c>
      <c r="E431" s="2" t="s">
        <v>79</v>
      </c>
      <c r="H431" s="2" t="str">
        <f t="shared" si="118"/>
        <v>Chief Probation and Court Services Officer</v>
      </c>
      <c r="I431" s="9" t="s">
        <v>137</v>
      </c>
      <c r="J431" s="9" t="s">
        <v>137</v>
      </c>
      <c r="K431"/>
      <c r="L431" s="9" t="s">
        <v>137</v>
      </c>
      <c r="M431" s="9" t="s">
        <v>137</v>
      </c>
      <c r="N431" s="7">
        <v>25000</v>
      </c>
      <c r="O431" s="7">
        <v>42000</v>
      </c>
      <c r="P431" s="7">
        <v>20000</v>
      </c>
      <c r="Q431" s="7">
        <v>56284</v>
      </c>
      <c r="R431" s="7">
        <v>71600</v>
      </c>
      <c r="S431" s="7">
        <v>57000</v>
      </c>
      <c r="T431" s="7">
        <v>10000</v>
      </c>
      <c r="U431" s="7">
        <v>15000</v>
      </c>
      <c r="V431" s="7">
        <v>28000</v>
      </c>
      <c r="W431" s="7">
        <v>27000</v>
      </c>
      <c r="X431" s="7">
        <v>13000</v>
      </c>
      <c r="Y431" s="7">
        <v>5000</v>
      </c>
      <c r="Z431" s="7">
        <v>33500</v>
      </c>
      <c r="AA431">
        <v>35000</v>
      </c>
      <c r="AB431">
        <v>12000</v>
      </c>
      <c r="AC431" s="12" t="s">
        <v>137</v>
      </c>
      <c r="AD431" s="12" t="s">
        <v>137</v>
      </c>
      <c r="AE431"/>
      <c r="AF431" s="12" t="s">
        <v>137</v>
      </c>
      <c r="AG431" s="12" t="s">
        <v>137</v>
      </c>
      <c r="AH431" s="7">
        <v>7715</v>
      </c>
      <c r="AI431" s="7">
        <v>35949</v>
      </c>
      <c r="AJ431" s="7">
        <v>11194</v>
      </c>
      <c r="AK431" s="7">
        <v>48988</v>
      </c>
      <c r="AL431" s="7">
        <v>53310</v>
      </c>
      <c r="AM431" s="7">
        <v>49934</v>
      </c>
      <c r="AN431" s="7">
        <v>9456</v>
      </c>
      <c r="AO431" s="7">
        <v>4571</v>
      </c>
      <c r="AP431" s="7">
        <v>16090</v>
      </c>
      <c r="AQ431" s="7">
        <v>9414</v>
      </c>
      <c r="AR431" s="7">
        <v>415</v>
      </c>
      <c r="AS431" s="7">
        <v>4488</v>
      </c>
      <c r="AT431" s="7">
        <v>2308</v>
      </c>
      <c r="AU431">
        <v>28726.75</v>
      </c>
    </row>
    <row r="432" spans="1:47">
      <c r="A432" s="2" t="str">
        <f t="shared" si="115"/>
        <v>Special Purpose Fund</v>
      </c>
      <c r="B432" s="2">
        <f t="shared" si="116"/>
        <v>85</v>
      </c>
      <c r="C432" s="2" t="str">
        <f t="shared" si="117"/>
        <v>Probation Fees Fund</v>
      </c>
      <c r="D432" s="2" t="str">
        <f t="shared" ref="D432:D467" si="119">C432</f>
        <v>Probation Fees Fund</v>
      </c>
      <c r="E432" s="2" t="s">
        <v>59</v>
      </c>
      <c r="H432" s="2" t="str">
        <f t="shared" si="118"/>
        <v>Chief Probation and Court Services Officer</v>
      </c>
      <c r="I432" s="9" t="s">
        <v>137</v>
      </c>
      <c r="J432" s="9" t="s">
        <v>137</v>
      </c>
      <c r="K432">
        <v>24000</v>
      </c>
      <c r="L432" s="9" t="s">
        <v>137</v>
      </c>
      <c r="M432" s="9" t="s">
        <v>137</v>
      </c>
      <c r="N432" s="10" t="s">
        <v>137</v>
      </c>
      <c r="O432" s="10" t="s">
        <v>137</v>
      </c>
      <c r="P432" s="10" t="s">
        <v>137</v>
      </c>
      <c r="Q432" s="10" t="s">
        <v>137</v>
      </c>
      <c r="R432" s="10" t="s">
        <v>137</v>
      </c>
      <c r="S432" s="10" t="s">
        <v>137</v>
      </c>
      <c r="T432" s="10" t="s">
        <v>137</v>
      </c>
      <c r="U432" s="10">
        <v>40000</v>
      </c>
      <c r="V432" s="10">
        <v>33856</v>
      </c>
      <c r="W432" s="10">
        <v>30856</v>
      </c>
      <c r="X432" s="10">
        <v>188365</v>
      </c>
      <c r="Y432" s="10">
        <v>24000</v>
      </c>
      <c r="Z432" s="7">
        <v>42666</v>
      </c>
      <c r="AA432">
        <v>33500</v>
      </c>
      <c r="AB432">
        <v>35000</v>
      </c>
      <c r="AC432" s="12" t="s">
        <v>137</v>
      </c>
      <c r="AD432" s="12" t="s">
        <v>137</v>
      </c>
      <c r="AE432"/>
      <c r="AF432" s="12" t="s">
        <v>137</v>
      </c>
      <c r="AG432" s="12" t="s">
        <v>137</v>
      </c>
      <c r="AH432" s="10" t="s">
        <v>137</v>
      </c>
      <c r="AI432" s="10" t="s">
        <v>137</v>
      </c>
      <c r="AJ432" s="10" t="s">
        <v>137</v>
      </c>
      <c r="AK432" s="10" t="s">
        <v>137</v>
      </c>
      <c r="AL432" s="10" t="s">
        <v>137</v>
      </c>
      <c r="AM432" s="10" t="s">
        <v>137</v>
      </c>
      <c r="AN432" s="10" t="s">
        <v>137</v>
      </c>
      <c r="AO432" s="10">
        <v>34890</v>
      </c>
      <c r="AP432" s="10">
        <v>19520</v>
      </c>
      <c r="AQ432" s="10">
        <v>22135</v>
      </c>
      <c r="AR432" s="10">
        <v>19094</v>
      </c>
      <c r="AS432" s="10">
        <v>19955</v>
      </c>
      <c r="AT432" s="10">
        <v>36519</v>
      </c>
      <c r="AU432">
        <v>16340</v>
      </c>
    </row>
    <row r="433" spans="1:48">
      <c r="A433" s="2" t="s">
        <v>415</v>
      </c>
      <c r="B433" s="2">
        <f>B432+1</f>
        <v>86</v>
      </c>
      <c r="C433" s="2" t="s">
        <v>251</v>
      </c>
      <c r="D433" s="2" t="str">
        <f t="shared" si="119"/>
        <v>Coroner's Fee</v>
      </c>
      <c r="E433" s="2" t="s">
        <v>215</v>
      </c>
      <c r="H433" s="2" t="s">
        <v>413</v>
      </c>
      <c r="I433" s="4" t="s">
        <v>137</v>
      </c>
      <c r="J433" s="4" t="s">
        <v>137</v>
      </c>
      <c r="K433"/>
      <c r="L433" s="4" t="s">
        <v>137</v>
      </c>
      <c r="M433" s="4" t="s">
        <v>137</v>
      </c>
      <c r="N433" s="4" t="s">
        <v>137</v>
      </c>
      <c r="O433" s="9" t="s">
        <v>137</v>
      </c>
      <c r="P433" s="9" t="s">
        <v>137</v>
      </c>
      <c r="Q433" s="9" t="s">
        <v>137</v>
      </c>
      <c r="R433" s="9" t="s">
        <v>137</v>
      </c>
      <c r="S433" s="9" t="s">
        <v>137</v>
      </c>
      <c r="T433" s="11" t="s">
        <v>137</v>
      </c>
      <c r="U433" s="9" t="s">
        <v>137</v>
      </c>
      <c r="V433" s="9" t="s">
        <v>137</v>
      </c>
      <c r="W433" s="9" t="s">
        <v>137</v>
      </c>
      <c r="X433" s="9">
        <v>0</v>
      </c>
      <c r="Y433" s="9" t="s">
        <v>137</v>
      </c>
      <c r="Z433" s="7">
        <v>10000</v>
      </c>
      <c r="AA433">
        <v>46500</v>
      </c>
      <c r="AB433">
        <v>0</v>
      </c>
      <c r="AC433" s="4" t="s">
        <v>137</v>
      </c>
      <c r="AD433" s="4" t="s">
        <v>137</v>
      </c>
      <c r="AE433"/>
      <c r="AF433" s="4" t="s">
        <v>137</v>
      </c>
      <c r="AG433" s="4" t="s">
        <v>137</v>
      </c>
      <c r="AH433" s="4" t="s">
        <v>137</v>
      </c>
      <c r="AI433" s="11" t="s">
        <v>137</v>
      </c>
      <c r="AJ433" s="11" t="s">
        <v>137</v>
      </c>
      <c r="AK433" s="11" t="s">
        <v>137</v>
      </c>
      <c r="AL433" s="11" t="s">
        <v>137</v>
      </c>
      <c r="AM433" s="11" t="s">
        <v>137</v>
      </c>
      <c r="AN433" s="11" t="s">
        <v>137</v>
      </c>
      <c r="AO433" s="11" t="s">
        <v>137</v>
      </c>
      <c r="AP433" s="11" t="s">
        <v>137</v>
      </c>
      <c r="AQ433" s="11" t="s">
        <v>137</v>
      </c>
      <c r="AR433" s="11">
        <v>0</v>
      </c>
      <c r="AS433" s="11" t="s">
        <v>137</v>
      </c>
      <c r="AT433" s="11">
        <v>9639</v>
      </c>
      <c r="AU433">
        <v>46500</v>
      </c>
    </row>
    <row r="434" spans="1:48">
      <c r="A434" s="2" t="str">
        <f>A433</f>
        <v>Special Purpose Fund</v>
      </c>
      <c r="B434" s="2">
        <f>B433</f>
        <v>86</v>
      </c>
      <c r="C434" s="2" t="s">
        <v>251</v>
      </c>
      <c r="D434" s="2" t="str">
        <f t="shared" si="119"/>
        <v>Coroner's Fee</v>
      </c>
      <c r="E434" s="2" t="s">
        <v>200</v>
      </c>
      <c r="H434" s="2" t="s">
        <v>413</v>
      </c>
      <c r="I434" s="4" t="s">
        <v>137</v>
      </c>
      <c r="J434" s="4" t="s">
        <v>137</v>
      </c>
      <c r="K434"/>
      <c r="L434" s="4" t="s">
        <v>137</v>
      </c>
      <c r="M434" s="4" t="s">
        <v>137</v>
      </c>
      <c r="N434" s="4" t="s">
        <v>137</v>
      </c>
      <c r="O434" s="9" t="s">
        <v>137</v>
      </c>
      <c r="P434" s="9" t="s">
        <v>137</v>
      </c>
      <c r="Q434" s="9" t="s">
        <v>137</v>
      </c>
      <c r="R434" s="9" t="s">
        <v>137</v>
      </c>
      <c r="S434" s="9" t="s">
        <v>137</v>
      </c>
      <c r="T434" s="11" t="s">
        <v>137</v>
      </c>
      <c r="U434" s="9" t="s">
        <v>137</v>
      </c>
      <c r="V434" s="9" t="s">
        <v>137</v>
      </c>
      <c r="W434" s="9" t="s">
        <v>137</v>
      </c>
      <c r="X434" s="9">
        <v>0</v>
      </c>
      <c r="Y434" s="9">
        <v>3000</v>
      </c>
      <c r="Z434" s="7" t="s">
        <v>137</v>
      </c>
      <c r="AA434">
        <v>6000</v>
      </c>
      <c r="AB434">
        <v>8000</v>
      </c>
      <c r="AC434" s="4" t="s">
        <v>137</v>
      </c>
      <c r="AD434" s="4" t="s">
        <v>137</v>
      </c>
      <c r="AE434">
        <v>25582.92</v>
      </c>
      <c r="AF434" s="4" t="s">
        <v>137</v>
      </c>
      <c r="AG434" s="4" t="s">
        <v>137</v>
      </c>
      <c r="AH434" s="4" t="s">
        <v>137</v>
      </c>
      <c r="AI434" s="11" t="s">
        <v>137</v>
      </c>
      <c r="AJ434" s="11" t="s">
        <v>137</v>
      </c>
      <c r="AK434" s="11" t="s">
        <v>137</v>
      </c>
      <c r="AL434" s="11" t="s">
        <v>137</v>
      </c>
      <c r="AM434" s="11" t="s">
        <v>137</v>
      </c>
      <c r="AN434" s="11" t="s">
        <v>137</v>
      </c>
      <c r="AO434" s="11" t="s">
        <v>137</v>
      </c>
      <c r="AP434" s="11" t="s">
        <v>137</v>
      </c>
      <c r="AQ434" s="11" t="s">
        <v>137</v>
      </c>
      <c r="AR434" s="11">
        <v>0</v>
      </c>
      <c r="AS434" s="11">
        <v>2109</v>
      </c>
      <c r="AT434" s="11" t="s">
        <v>137</v>
      </c>
      <c r="AU434">
        <v>3298.5</v>
      </c>
    </row>
    <row r="435" spans="1:48">
      <c r="A435" s="2" t="s">
        <v>415</v>
      </c>
      <c r="B435" s="2">
        <f>B433+1</f>
        <v>87</v>
      </c>
      <c r="C435" s="2" t="s">
        <v>355</v>
      </c>
      <c r="D435" s="2" t="str">
        <f t="shared" si="119"/>
        <v>Traffic Violation Fee Account</v>
      </c>
      <c r="E435" s="2" t="s">
        <v>213</v>
      </c>
      <c r="H435" s="2" t="s">
        <v>429</v>
      </c>
      <c r="I435" s="4" t="s">
        <v>137</v>
      </c>
      <c r="J435" s="4" t="s">
        <v>137</v>
      </c>
      <c r="K435"/>
      <c r="L435" s="17" t="s">
        <v>137</v>
      </c>
      <c r="M435" s="4" t="s">
        <v>137</v>
      </c>
      <c r="N435" s="9" t="s">
        <v>137</v>
      </c>
      <c r="O435" s="9" t="s">
        <v>137</v>
      </c>
      <c r="P435" s="9" t="s">
        <v>137</v>
      </c>
      <c r="Q435" s="9" t="s">
        <v>137</v>
      </c>
      <c r="R435" s="9" t="s">
        <v>137</v>
      </c>
      <c r="S435" s="9" t="s">
        <v>137</v>
      </c>
      <c r="T435" s="9" t="s">
        <v>137</v>
      </c>
      <c r="U435" s="9" t="s">
        <v>137</v>
      </c>
      <c r="V435" s="9" t="s">
        <v>137</v>
      </c>
      <c r="W435" s="9" t="s">
        <v>137</v>
      </c>
      <c r="X435" s="9" t="s">
        <v>137</v>
      </c>
      <c r="Y435" s="9" t="s">
        <v>137</v>
      </c>
      <c r="Z435" s="12" t="s">
        <v>137</v>
      </c>
      <c r="AA435">
        <v>0</v>
      </c>
      <c r="AB435"/>
      <c r="AC435" s="4" t="s">
        <v>137</v>
      </c>
      <c r="AD435" s="4" t="s">
        <v>137</v>
      </c>
      <c r="AE435"/>
      <c r="AF435" s="4" t="s">
        <v>137</v>
      </c>
      <c r="AG435" s="4" t="s">
        <v>137</v>
      </c>
      <c r="AH435" s="12" t="s">
        <v>137</v>
      </c>
      <c r="AI435" s="12" t="s">
        <v>137</v>
      </c>
      <c r="AJ435" s="12" t="s">
        <v>137</v>
      </c>
      <c r="AK435" s="12" t="s">
        <v>137</v>
      </c>
      <c r="AL435" s="12" t="s">
        <v>137</v>
      </c>
      <c r="AM435" s="12" t="s">
        <v>137</v>
      </c>
      <c r="AN435" s="12" t="s">
        <v>137</v>
      </c>
      <c r="AO435" s="12" t="s">
        <v>137</v>
      </c>
      <c r="AP435" s="12" t="s">
        <v>137</v>
      </c>
      <c r="AQ435" s="12" t="s">
        <v>137</v>
      </c>
      <c r="AR435" s="12" t="s">
        <v>137</v>
      </c>
      <c r="AS435" s="12" t="s">
        <v>137</v>
      </c>
      <c r="AT435" s="12" t="s">
        <v>137</v>
      </c>
      <c r="AV435" s="16"/>
    </row>
    <row r="436" spans="1:48">
      <c r="A436" s="2" t="str">
        <f>A435</f>
        <v>Special Purpose Fund</v>
      </c>
      <c r="B436" s="2">
        <f>B435</f>
        <v>87</v>
      </c>
      <c r="C436" s="2" t="str">
        <f>C435</f>
        <v>Traffic Violation Fee Account</v>
      </c>
      <c r="D436" s="2" t="str">
        <f t="shared" si="119"/>
        <v>Traffic Violation Fee Account</v>
      </c>
      <c r="E436" s="2" t="s">
        <v>69</v>
      </c>
      <c r="H436" s="2" t="str">
        <f>H435</f>
        <v>Presiding Circuit Judge</v>
      </c>
      <c r="I436" s="5">
        <v>45000</v>
      </c>
      <c r="J436" s="5">
        <v>45000</v>
      </c>
      <c r="K436">
        <v>39000</v>
      </c>
      <c r="L436" s="18">
        <v>20000</v>
      </c>
      <c r="M436" s="5">
        <v>20000</v>
      </c>
      <c r="N436" s="4">
        <v>20000</v>
      </c>
      <c r="O436" s="9">
        <v>20000</v>
      </c>
      <c r="P436" s="9">
        <v>50000</v>
      </c>
      <c r="Q436" s="9">
        <v>50000</v>
      </c>
      <c r="R436" s="9">
        <v>50000</v>
      </c>
      <c r="S436" s="9">
        <v>50000</v>
      </c>
      <c r="T436" s="9">
        <v>50000</v>
      </c>
      <c r="U436" s="9">
        <v>93000</v>
      </c>
      <c r="V436" s="9">
        <v>81055</v>
      </c>
      <c r="W436" s="9">
        <v>17000</v>
      </c>
      <c r="X436" s="9">
        <v>1200</v>
      </c>
      <c r="Y436" s="9">
        <v>0</v>
      </c>
      <c r="Z436" s="7">
        <v>0</v>
      </c>
      <c r="AA436">
        <v>0</v>
      </c>
      <c r="AB436">
        <v>0</v>
      </c>
      <c r="AC436" s="5">
        <v>30924</v>
      </c>
      <c r="AD436" s="5">
        <v>31424</v>
      </c>
      <c r="AE436"/>
      <c r="AF436" s="5">
        <v>9053</v>
      </c>
      <c r="AG436" s="5">
        <v>1203</v>
      </c>
      <c r="AH436" s="4">
        <v>414</v>
      </c>
      <c r="AI436" s="11">
        <v>115</v>
      </c>
      <c r="AJ436" s="11">
        <v>38250</v>
      </c>
      <c r="AK436" s="11">
        <v>2440</v>
      </c>
      <c r="AL436" s="11">
        <v>7849</v>
      </c>
      <c r="AM436" s="11">
        <v>13757</v>
      </c>
      <c r="AN436" s="11">
        <v>25717</v>
      </c>
      <c r="AO436" s="11">
        <v>43536</v>
      </c>
      <c r="AP436" s="11">
        <v>66474</v>
      </c>
      <c r="AQ436" s="11">
        <v>0</v>
      </c>
      <c r="AR436" s="11">
        <v>0</v>
      </c>
      <c r="AS436" s="11">
        <v>0</v>
      </c>
      <c r="AT436" s="11">
        <v>0</v>
      </c>
      <c r="AU436">
        <v>0</v>
      </c>
    </row>
    <row r="437" spans="1:48">
      <c r="A437" s="2" t="s">
        <v>417</v>
      </c>
      <c r="B437" s="2">
        <f>B436+1</f>
        <v>88</v>
      </c>
      <c r="C437" s="2" t="s">
        <v>284</v>
      </c>
      <c r="D437" s="2" t="str">
        <f t="shared" si="119"/>
        <v>County Health Department - ILCHS</v>
      </c>
      <c r="E437" s="2" t="s">
        <v>233</v>
      </c>
      <c r="H437" s="2" t="s">
        <v>426</v>
      </c>
      <c r="I437" s="4" t="s">
        <v>137</v>
      </c>
      <c r="J437" s="4" t="s">
        <v>137</v>
      </c>
      <c r="K437"/>
      <c r="L437" s="4" t="s">
        <v>137</v>
      </c>
      <c r="M437" s="4" t="s">
        <v>137</v>
      </c>
      <c r="N437" s="4" t="s">
        <v>137</v>
      </c>
      <c r="O437" s="9" t="s">
        <v>137</v>
      </c>
      <c r="P437" s="9" t="s">
        <v>137</v>
      </c>
      <c r="Q437" s="9" t="s">
        <v>137</v>
      </c>
      <c r="R437" s="9" t="s">
        <v>137</v>
      </c>
      <c r="S437" s="9" t="s">
        <v>137</v>
      </c>
      <c r="T437" s="9" t="s">
        <v>137</v>
      </c>
      <c r="U437" s="9" t="s">
        <v>137</v>
      </c>
      <c r="V437" s="9">
        <v>105000</v>
      </c>
      <c r="W437" s="9">
        <v>7500</v>
      </c>
      <c r="X437" s="9">
        <v>0</v>
      </c>
      <c r="Y437" s="9" t="s">
        <v>137</v>
      </c>
      <c r="Z437" s="7" t="s">
        <v>137</v>
      </c>
      <c r="AA437">
        <v>262500</v>
      </c>
      <c r="AB437">
        <v>0</v>
      </c>
      <c r="AC437" s="4" t="s">
        <v>137</v>
      </c>
      <c r="AD437" s="4" t="s">
        <v>137</v>
      </c>
      <c r="AE437"/>
      <c r="AF437" s="4" t="s">
        <v>137</v>
      </c>
      <c r="AG437" s="4" t="s">
        <v>137</v>
      </c>
      <c r="AH437" s="4" t="s">
        <v>137</v>
      </c>
      <c r="AI437" s="11" t="s">
        <v>137</v>
      </c>
      <c r="AJ437" s="11" t="s">
        <v>137</v>
      </c>
      <c r="AK437" s="11" t="s">
        <v>137</v>
      </c>
      <c r="AL437" s="11" t="s">
        <v>137</v>
      </c>
      <c r="AM437" s="11" t="s">
        <v>137</v>
      </c>
      <c r="AN437" s="11" t="s">
        <v>137</v>
      </c>
      <c r="AO437" s="11" t="s">
        <v>137</v>
      </c>
      <c r="AP437" s="11">
        <v>49529</v>
      </c>
      <c r="AQ437" s="11">
        <v>1968</v>
      </c>
      <c r="AR437" s="11">
        <v>0</v>
      </c>
      <c r="AS437" s="11" t="s">
        <v>137</v>
      </c>
      <c r="AT437" s="11" t="s">
        <v>137</v>
      </c>
      <c r="AU437">
        <v>0</v>
      </c>
    </row>
    <row r="438" spans="1:48">
      <c r="A438" s="2" t="s">
        <v>415</v>
      </c>
      <c r="B438" s="2">
        <f>B437+1</f>
        <v>89</v>
      </c>
      <c r="C438" s="2" t="s">
        <v>289</v>
      </c>
      <c r="D438" s="2" t="str">
        <f t="shared" si="119"/>
        <v>Animal Control Building Fund</v>
      </c>
      <c r="E438" s="2" t="s">
        <v>200</v>
      </c>
      <c r="H438" s="2" t="s">
        <v>422</v>
      </c>
      <c r="I438" s="4" t="s">
        <v>137</v>
      </c>
      <c r="J438" s="4" t="s">
        <v>137</v>
      </c>
      <c r="K438"/>
      <c r="L438" s="4" t="s">
        <v>137</v>
      </c>
      <c r="M438" s="4" t="s">
        <v>137</v>
      </c>
      <c r="N438" s="4" t="s">
        <v>137</v>
      </c>
      <c r="O438" s="9" t="s">
        <v>137</v>
      </c>
      <c r="P438" s="9" t="s">
        <v>137</v>
      </c>
      <c r="Q438" s="9" t="s">
        <v>137</v>
      </c>
      <c r="R438" s="9" t="s">
        <v>137</v>
      </c>
      <c r="S438" s="9" t="s">
        <v>137</v>
      </c>
      <c r="T438" s="9" t="s">
        <v>137</v>
      </c>
      <c r="U438" s="9">
        <v>8000</v>
      </c>
      <c r="V438" s="9">
        <v>0</v>
      </c>
      <c r="W438" s="9" t="s">
        <v>137</v>
      </c>
      <c r="X438" s="9" t="s">
        <v>137</v>
      </c>
      <c r="Y438" s="9" t="s">
        <v>137</v>
      </c>
      <c r="Z438" s="7" t="s">
        <v>137</v>
      </c>
      <c r="AA438">
        <v>0</v>
      </c>
      <c r="AB438">
        <v>138300</v>
      </c>
      <c r="AC438" s="4" t="s">
        <v>137</v>
      </c>
      <c r="AD438" s="4" t="s">
        <v>137</v>
      </c>
      <c r="AE438"/>
      <c r="AF438" s="4" t="s">
        <v>137</v>
      </c>
      <c r="AG438" s="4" t="s">
        <v>137</v>
      </c>
      <c r="AH438" s="4" t="s">
        <v>137</v>
      </c>
      <c r="AI438" s="11" t="s">
        <v>137</v>
      </c>
      <c r="AJ438" s="11" t="s">
        <v>137</v>
      </c>
      <c r="AK438" s="11" t="s">
        <v>137</v>
      </c>
      <c r="AL438" s="11" t="s">
        <v>137</v>
      </c>
      <c r="AM438" s="11" t="s">
        <v>137</v>
      </c>
      <c r="AN438" s="11" t="s">
        <v>137</v>
      </c>
      <c r="AO438" s="11">
        <v>0</v>
      </c>
      <c r="AP438" s="11">
        <v>9677</v>
      </c>
      <c r="AQ438" s="11" t="s">
        <v>137</v>
      </c>
      <c r="AR438" s="11" t="s">
        <v>137</v>
      </c>
      <c r="AS438" s="11" t="s">
        <v>137</v>
      </c>
      <c r="AT438" s="11" t="s">
        <v>137</v>
      </c>
      <c r="AU438">
        <v>17655.73</v>
      </c>
    </row>
    <row r="439" spans="1:48">
      <c r="A439" s="2" t="s">
        <v>415</v>
      </c>
      <c r="B439" s="2">
        <f>B438+1</f>
        <v>90</v>
      </c>
      <c r="C439" s="2" t="s">
        <v>252</v>
      </c>
      <c r="D439" s="2" t="str">
        <f t="shared" si="119"/>
        <v>Circuit Clerk OP Fund</v>
      </c>
      <c r="E439" s="2" t="s">
        <v>225</v>
      </c>
      <c r="H439" s="2" t="s">
        <v>127</v>
      </c>
      <c r="I439" s="4" t="s">
        <v>137</v>
      </c>
      <c r="J439" s="4" t="s">
        <v>137</v>
      </c>
      <c r="K439"/>
      <c r="L439" s="4" t="s">
        <v>137</v>
      </c>
      <c r="M439" s="4" t="s">
        <v>137</v>
      </c>
      <c r="N439" s="4" t="s">
        <v>137</v>
      </c>
      <c r="O439" s="9" t="s">
        <v>137</v>
      </c>
      <c r="P439" s="9" t="s">
        <v>137</v>
      </c>
      <c r="Q439" s="9" t="s">
        <v>137</v>
      </c>
      <c r="R439" s="9" t="s">
        <v>137</v>
      </c>
      <c r="S439" s="9" t="s">
        <v>137</v>
      </c>
      <c r="T439" s="9" t="s">
        <v>137</v>
      </c>
      <c r="U439" s="9">
        <v>0</v>
      </c>
      <c r="V439" s="9">
        <v>0</v>
      </c>
      <c r="W439" s="9">
        <v>0</v>
      </c>
      <c r="X439" s="9">
        <v>0</v>
      </c>
      <c r="Y439" s="9">
        <v>0</v>
      </c>
      <c r="Z439" s="7">
        <v>0</v>
      </c>
      <c r="AA439">
        <v>0</v>
      </c>
      <c r="AB439">
        <v>0</v>
      </c>
      <c r="AC439" s="4" t="s">
        <v>137</v>
      </c>
      <c r="AD439" s="4" t="s">
        <v>137</v>
      </c>
      <c r="AE439"/>
      <c r="AF439" s="4" t="s">
        <v>137</v>
      </c>
      <c r="AG439" s="4" t="s">
        <v>137</v>
      </c>
      <c r="AH439" s="4" t="s">
        <v>137</v>
      </c>
      <c r="AI439" s="11" t="s">
        <v>137</v>
      </c>
      <c r="AJ439" s="11" t="s">
        <v>137</v>
      </c>
      <c r="AK439" s="11" t="s">
        <v>137</v>
      </c>
      <c r="AL439" s="11" t="s">
        <v>137</v>
      </c>
      <c r="AM439" s="11" t="s">
        <v>137</v>
      </c>
      <c r="AN439" s="11" t="s">
        <v>137</v>
      </c>
      <c r="AO439" s="11">
        <v>0</v>
      </c>
      <c r="AP439" s="11">
        <v>0</v>
      </c>
      <c r="AQ439" s="11">
        <v>1332</v>
      </c>
      <c r="AR439" s="11">
        <v>0</v>
      </c>
      <c r="AS439" s="11">
        <v>280</v>
      </c>
      <c r="AT439" s="11">
        <v>760</v>
      </c>
      <c r="AU439">
        <v>0</v>
      </c>
    </row>
    <row r="440" spans="1:48">
      <c r="A440" s="2" t="s">
        <v>415</v>
      </c>
      <c r="B440" s="2">
        <f>B439+1</f>
        <v>91</v>
      </c>
      <c r="C440" s="2" t="s">
        <v>279</v>
      </c>
      <c r="D440" s="2" t="str">
        <f t="shared" si="119"/>
        <v>Crime Victims Fund</v>
      </c>
      <c r="E440" s="2" t="s">
        <v>59</v>
      </c>
      <c r="H440" s="2" t="s">
        <v>424</v>
      </c>
      <c r="I440" s="4" t="s">
        <v>137</v>
      </c>
      <c r="J440" s="4" t="s">
        <v>137</v>
      </c>
      <c r="K440"/>
      <c r="L440" s="4" t="s">
        <v>137</v>
      </c>
      <c r="M440" s="4" t="s">
        <v>137</v>
      </c>
      <c r="N440" s="4" t="s">
        <v>137</v>
      </c>
      <c r="O440" s="9" t="s">
        <v>137</v>
      </c>
      <c r="P440" s="9" t="s">
        <v>137</v>
      </c>
      <c r="Q440" s="9" t="s">
        <v>137</v>
      </c>
      <c r="R440" s="9" t="s">
        <v>137</v>
      </c>
      <c r="S440" s="9" t="s">
        <v>137</v>
      </c>
      <c r="T440" s="9" t="s">
        <v>137</v>
      </c>
      <c r="U440" s="9" t="s">
        <v>137</v>
      </c>
      <c r="V440" s="9" t="s">
        <v>137</v>
      </c>
      <c r="W440" s="9" t="s">
        <v>137</v>
      </c>
      <c r="X440" s="9">
        <v>0</v>
      </c>
      <c r="Y440" s="9">
        <v>0</v>
      </c>
      <c r="Z440" s="7" t="s">
        <v>137</v>
      </c>
      <c r="AA440">
        <v>0</v>
      </c>
      <c r="AB440">
        <v>0</v>
      </c>
      <c r="AC440" s="4" t="s">
        <v>137</v>
      </c>
      <c r="AD440" s="4" t="s">
        <v>137</v>
      </c>
      <c r="AE440"/>
      <c r="AF440" s="4" t="s">
        <v>137</v>
      </c>
      <c r="AG440" s="4" t="s">
        <v>137</v>
      </c>
      <c r="AH440" s="4" t="s">
        <v>137</v>
      </c>
      <c r="AI440" s="11" t="s">
        <v>137</v>
      </c>
      <c r="AJ440" s="11" t="s">
        <v>137</v>
      </c>
      <c r="AK440" s="11" t="s">
        <v>137</v>
      </c>
      <c r="AL440" s="11" t="s">
        <v>137</v>
      </c>
      <c r="AM440" s="11" t="s">
        <v>137</v>
      </c>
      <c r="AN440" s="11" t="s">
        <v>137</v>
      </c>
      <c r="AO440" s="11" t="s">
        <v>137</v>
      </c>
      <c r="AP440" s="11" t="s">
        <v>137</v>
      </c>
      <c r="AQ440" s="11" t="s">
        <v>137</v>
      </c>
      <c r="AR440" s="11">
        <v>65</v>
      </c>
      <c r="AS440" s="11">
        <v>2604</v>
      </c>
      <c r="AT440" s="11" t="s">
        <v>137</v>
      </c>
      <c r="AU440">
        <v>0</v>
      </c>
    </row>
    <row r="441" spans="1:48">
      <c r="A441" s="2" t="str">
        <f t="shared" ref="A441:C446" si="120">A440</f>
        <v>Special Purpose Fund</v>
      </c>
      <c r="B441" s="2">
        <f t="shared" si="120"/>
        <v>91</v>
      </c>
      <c r="C441" s="2" t="str">
        <f t="shared" si="120"/>
        <v>Crime Victims Fund</v>
      </c>
      <c r="D441" s="2" t="str">
        <f t="shared" si="119"/>
        <v>Crime Victims Fund</v>
      </c>
      <c r="E441" s="2" t="s">
        <v>285</v>
      </c>
      <c r="H441" s="2" t="str">
        <f t="shared" ref="H441:H446" si="121">H440</f>
        <v>State's Attorney</v>
      </c>
      <c r="I441" s="4">
        <v>0</v>
      </c>
      <c r="J441" s="4">
        <v>0</v>
      </c>
      <c r="K441"/>
      <c r="L441" s="17">
        <v>0</v>
      </c>
      <c r="M441" s="4">
        <v>0</v>
      </c>
      <c r="N441" s="4">
        <v>0</v>
      </c>
      <c r="O441" s="9">
        <v>0</v>
      </c>
      <c r="P441" s="9">
        <v>0</v>
      </c>
      <c r="Q441" s="9">
        <v>0</v>
      </c>
      <c r="R441" s="9">
        <v>0</v>
      </c>
      <c r="S441" s="9">
        <v>0</v>
      </c>
      <c r="T441" s="9">
        <v>100</v>
      </c>
      <c r="U441" s="9">
        <v>23800</v>
      </c>
      <c r="V441" s="9">
        <v>25000</v>
      </c>
      <c r="W441" s="9">
        <v>25000</v>
      </c>
      <c r="X441" s="9" t="s">
        <v>137</v>
      </c>
      <c r="Y441" s="9" t="s">
        <v>137</v>
      </c>
      <c r="Z441" s="7" t="s">
        <v>137</v>
      </c>
      <c r="AA441">
        <v>25000</v>
      </c>
      <c r="AB441">
        <v>0</v>
      </c>
      <c r="AC441" s="4">
        <v>0</v>
      </c>
      <c r="AD441" s="4">
        <v>20330</v>
      </c>
      <c r="AE441"/>
      <c r="AF441" s="4">
        <v>14790</v>
      </c>
      <c r="AG441" s="4">
        <v>3023</v>
      </c>
      <c r="AH441" s="4">
        <v>2723</v>
      </c>
      <c r="AI441" s="11">
        <v>64000</v>
      </c>
      <c r="AJ441" s="11">
        <v>25896</v>
      </c>
      <c r="AK441" s="11">
        <v>5295</v>
      </c>
      <c r="AL441" s="11">
        <v>1874</v>
      </c>
      <c r="AM441" s="11">
        <v>2620</v>
      </c>
      <c r="AN441" s="11">
        <v>28</v>
      </c>
      <c r="AO441" s="11">
        <v>48</v>
      </c>
      <c r="AP441" s="11">
        <v>53</v>
      </c>
      <c r="AQ441" s="11">
        <v>0</v>
      </c>
      <c r="AR441" s="11" t="s">
        <v>137</v>
      </c>
      <c r="AS441" s="11" t="s">
        <v>137</v>
      </c>
      <c r="AT441" s="11" t="s">
        <v>137</v>
      </c>
      <c r="AU441">
        <v>0</v>
      </c>
    </row>
    <row r="442" spans="1:48">
      <c r="A442" s="2" t="str">
        <f t="shared" si="120"/>
        <v>Special Purpose Fund</v>
      </c>
      <c r="B442" s="2">
        <f t="shared" si="120"/>
        <v>91</v>
      </c>
      <c r="C442" s="2" t="str">
        <f t="shared" si="120"/>
        <v>Crime Victims Fund</v>
      </c>
      <c r="D442" s="2" t="str">
        <f t="shared" si="119"/>
        <v>Crime Victims Fund</v>
      </c>
      <c r="E442" s="2" t="s">
        <v>124</v>
      </c>
      <c r="H442" s="2" t="str">
        <f t="shared" si="121"/>
        <v>State's Attorney</v>
      </c>
      <c r="I442" s="4">
        <v>0</v>
      </c>
      <c r="J442" s="4">
        <v>0</v>
      </c>
      <c r="K442"/>
      <c r="L442" s="17">
        <v>0</v>
      </c>
      <c r="M442" s="4">
        <v>0</v>
      </c>
      <c r="N442" s="4" t="s">
        <v>137</v>
      </c>
      <c r="O442" s="4" t="s">
        <v>137</v>
      </c>
      <c r="P442" s="4" t="s">
        <v>137</v>
      </c>
      <c r="Q442" s="4" t="s">
        <v>137</v>
      </c>
      <c r="R442" s="4" t="s">
        <v>137</v>
      </c>
      <c r="S442" s="4" t="s">
        <v>137</v>
      </c>
      <c r="T442" s="4" t="s">
        <v>137</v>
      </c>
      <c r="U442" s="4" t="s">
        <v>137</v>
      </c>
      <c r="V442" s="4" t="s">
        <v>137</v>
      </c>
      <c r="W442" s="4" t="s">
        <v>137</v>
      </c>
      <c r="X442" s="4" t="s">
        <v>137</v>
      </c>
      <c r="Y442" s="4" t="s">
        <v>137</v>
      </c>
      <c r="Z442" s="7" t="s">
        <v>137</v>
      </c>
      <c r="AA442">
        <v>0</v>
      </c>
      <c r="AB442">
        <v>0</v>
      </c>
      <c r="AC442" s="4">
        <v>0</v>
      </c>
      <c r="AD442" s="4">
        <v>127</v>
      </c>
      <c r="AE442"/>
      <c r="AF442" s="4">
        <v>0</v>
      </c>
      <c r="AG442" s="4">
        <v>0</v>
      </c>
      <c r="AH442" s="4" t="s">
        <v>137</v>
      </c>
      <c r="AI442" s="4" t="s">
        <v>137</v>
      </c>
      <c r="AJ442" s="4" t="s">
        <v>137</v>
      </c>
      <c r="AK442" s="4" t="s">
        <v>137</v>
      </c>
      <c r="AL442" s="4" t="s">
        <v>137</v>
      </c>
      <c r="AM442" s="4" t="s">
        <v>137</v>
      </c>
      <c r="AN442" s="4" t="s">
        <v>137</v>
      </c>
      <c r="AO442" s="4" t="s">
        <v>137</v>
      </c>
      <c r="AP442" s="4" t="s">
        <v>137</v>
      </c>
      <c r="AQ442" s="4" t="s">
        <v>137</v>
      </c>
      <c r="AR442" s="4" t="s">
        <v>137</v>
      </c>
      <c r="AS442" s="4" t="s">
        <v>137</v>
      </c>
      <c r="AT442" s="4" t="s">
        <v>137</v>
      </c>
      <c r="AU442">
        <v>0</v>
      </c>
    </row>
    <row r="443" spans="1:48">
      <c r="A443" s="2" t="str">
        <f t="shared" si="120"/>
        <v>Special Purpose Fund</v>
      </c>
      <c r="B443" s="2">
        <f t="shared" si="120"/>
        <v>91</v>
      </c>
      <c r="C443" s="2" t="str">
        <f t="shared" si="120"/>
        <v>Crime Victims Fund</v>
      </c>
      <c r="D443" s="2" t="str">
        <f t="shared" si="119"/>
        <v>Crime Victims Fund</v>
      </c>
      <c r="E443" s="2" t="s">
        <v>400</v>
      </c>
      <c r="H443" s="2" t="str">
        <f t="shared" si="121"/>
        <v>State's Attorney</v>
      </c>
      <c r="I443" s="4">
        <v>0</v>
      </c>
      <c r="J443" s="4">
        <v>0</v>
      </c>
      <c r="K443"/>
      <c r="L443" s="17">
        <v>0</v>
      </c>
      <c r="M443" s="4">
        <v>0</v>
      </c>
      <c r="N443" s="4" t="s">
        <v>137</v>
      </c>
      <c r="O443" s="4" t="s">
        <v>137</v>
      </c>
      <c r="P443" s="4" t="s">
        <v>137</v>
      </c>
      <c r="Q443" s="4" t="s">
        <v>137</v>
      </c>
      <c r="R443" s="4" t="s">
        <v>137</v>
      </c>
      <c r="S443" s="4" t="s">
        <v>137</v>
      </c>
      <c r="T443" s="4" t="s">
        <v>137</v>
      </c>
      <c r="U443" s="4" t="s">
        <v>137</v>
      </c>
      <c r="V443" s="4" t="s">
        <v>137</v>
      </c>
      <c r="W443" s="4" t="s">
        <v>137</v>
      </c>
      <c r="X443" s="4" t="s">
        <v>137</v>
      </c>
      <c r="Y443" s="4" t="s">
        <v>137</v>
      </c>
      <c r="Z443" s="7" t="s">
        <v>137</v>
      </c>
      <c r="AA443">
        <v>0</v>
      </c>
      <c r="AB443">
        <v>0</v>
      </c>
      <c r="AC443" s="4">
        <v>0</v>
      </c>
      <c r="AD443" s="4">
        <v>730</v>
      </c>
      <c r="AE443"/>
      <c r="AF443" s="4">
        <v>0</v>
      </c>
      <c r="AG443" s="4">
        <v>0</v>
      </c>
      <c r="AH443" s="4" t="s">
        <v>137</v>
      </c>
      <c r="AI443" s="4" t="s">
        <v>137</v>
      </c>
      <c r="AJ443" s="4" t="s">
        <v>137</v>
      </c>
      <c r="AK443" s="4" t="s">
        <v>137</v>
      </c>
      <c r="AL443" s="4" t="s">
        <v>137</v>
      </c>
      <c r="AM443" s="4" t="s">
        <v>137</v>
      </c>
      <c r="AN443" s="4" t="s">
        <v>137</v>
      </c>
      <c r="AO443" s="4" t="s">
        <v>137</v>
      </c>
      <c r="AP443" s="4" t="s">
        <v>137</v>
      </c>
      <c r="AQ443" s="4" t="s">
        <v>137</v>
      </c>
      <c r="AR443" s="4" t="s">
        <v>137</v>
      </c>
      <c r="AS443" s="4" t="s">
        <v>137</v>
      </c>
      <c r="AT443" s="4" t="s">
        <v>137</v>
      </c>
      <c r="AU443">
        <v>0</v>
      </c>
    </row>
    <row r="444" spans="1:48">
      <c r="A444" s="2" t="str">
        <f t="shared" si="120"/>
        <v>Special Purpose Fund</v>
      </c>
      <c r="B444" s="2">
        <f t="shared" si="120"/>
        <v>91</v>
      </c>
      <c r="C444" s="2" t="str">
        <f t="shared" si="120"/>
        <v>Crime Victims Fund</v>
      </c>
      <c r="D444" s="2" t="str">
        <f t="shared" si="119"/>
        <v>Crime Victims Fund</v>
      </c>
      <c r="E444" s="2" t="s">
        <v>399</v>
      </c>
      <c r="H444" s="2" t="str">
        <f t="shared" si="121"/>
        <v>State's Attorney</v>
      </c>
      <c r="I444" s="4">
        <v>0</v>
      </c>
      <c r="J444" s="4">
        <v>0</v>
      </c>
      <c r="K444"/>
      <c r="L444" s="17">
        <v>0</v>
      </c>
      <c r="M444" s="4">
        <v>0</v>
      </c>
      <c r="N444" s="4" t="s">
        <v>137</v>
      </c>
      <c r="O444" s="4" t="s">
        <v>137</v>
      </c>
      <c r="P444" s="4" t="s">
        <v>137</v>
      </c>
      <c r="Q444" s="4" t="s">
        <v>137</v>
      </c>
      <c r="R444" s="4" t="s">
        <v>137</v>
      </c>
      <c r="S444" s="4" t="s">
        <v>137</v>
      </c>
      <c r="T444" s="4" t="s">
        <v>137</v>
      </c>
      <c r="U444" s="4" t="s">
        <v>137</v>
      </c>
      <c r="V444" s="4" t="s">
        <v>137</v>
      </c>
      <c r="W444" s="4" t="s">
        <v>137</v>
      </c>
      <c r="X444" s="4" t="s">
        <v>137</v>
      </c>
      <c r="Y444" s="4" t="s">
        <v>137</v>
      </c>
      <c r="Z444" s="7" t="s">
        <v>137</v>
      </c>
      <c r="AA444">
        <v>0</v>
      </c>
      <c r="AB444">
        <v>0</v>
      </c>
      <c r="AC444" s="4">
        <v>0</v>
      </c>
      <c r="AD444" s="4">
        <v>0</v>
      </c>
      <c r="AE444"/>
      <c r="AF444" s="4">
        <v>5</v>
      </c>
      <c r="AG444" s="4">
        <v>0</v>
      </c>
      <c r="AH444" s="4" t="s">
        <v>137</v>
      </c>
      <c r="AI444" s="4" t="s">
        <v>137</v>
      </c>
      <c r="AJ444" s="4" t="s">
        <v>137</v>
      </c>
      <c r="AK444" s="4" t="s">
        <v>137</v>
      </c>
      <c r="AL444" s="4" t="s">
        <v>137</v>
      </c>
      <c r="AM444" s="4" t="s">
        <v>137</v>
      </c>
      <c r="AN444" s="4" t="s">
        <v>137</v>
      </c>
      <c r="AO444" s="4" t="s">
        <v>137</v>
      </c>
      <c r="AP444" s="4" t="s">
        <v>137</v>
      </c>
      <c r="AQ444" s="4" t="s">
        <v>137</v>
      </c>
      <c r="AR444" s="4" t="s">
        <v>137</v>
      </c>
      <c r="AS444" s="4" t="s">
        <v>137</v>
      </c>
      <c r="AT444" s="4" t="s">
        <v>137</v>
      </c>
      <c r="AU444">
        <v>0</v>
      </c>
    </row>
    <row r="445" spans="1:48">
      <c r="A445" s="2" t="str">
        <f t="shared" si="120"/>
        <v>Special Purpose Fund</v>
      </c>
      <c r="B445" s="2">
        <f t="shared" si="120"/>
        <v>91</v>
      </c>
      <c r="C445" s="2" t="str">
        <f t="shared" si="120"/>
        <v>Crime Victims Fund</v>
      </c>
      <c r="D445" s="2" t="str">
        <f t="shared" si="119"/>
        <v>Crime Victims Fund</v>
      </c>
      <c r="E445" s="2" t="s">
        <v>401</v>
      </c>
      <c r="H445" s="2" t="str">
        <f t="shared" si="121"/>
        <v>State's Attorney</v>
      </c>
      <c r="I445" s="6">
        <v>0</v>
      </c>
      <c r="J445" s="6">
        <v>0</v>
      </c>
      <c r="K445"/>
      <c r="L445" s="19">
        <v>0</v>
      </c>
      <c r="M445" s="6">
        <v>0</v>
      </c>
      <c r="N445" s="4" t="s">
        <v>137</v>
      </c>
      <c r="O445" s="4" t="s">
        <v>137</v>
      </c>
      <c r="P445" s="4" t="s">
        <v>137</v>
      </c>
      <c r="Q445" s="4" t="s">
        <v>137</v>
      </c>
      <c r="R445" s="4" t="s">
        <v>137</v>
      </c>
      <c r="S445" s="4" t="s">
        <v>137</v>
      </c>
      <c r="T445" s="4" t="s">
        <v>137</v>
      </c>
      <c r="U445" s="4" t="s">
        <v>137</v>
      </c>
      <c r="V445" s="4" t="s">
        <v>137</v>
      </c>
      <c r="W445" s="4" t="s">
        <v>137</v>
      </c>
      <c r="X445" s="4" t="s">
        <v>137</v>
      </c>
      <c r="Y445" s="4" t="s">
        <v>137</v>
      </c>
      <c r="Z445" s="7" t="s">
        <v>137</v>
      </c>
      <c r="AA445">
        <v>0</v>
      </c>
      <c r="AB445">
        <v>0</v>
      </c>
      <c r="AC445" s="6">
        <v>0</v>
      </c>
      <c r="AD445" s="6">
        <v>16</v>
      </c>
      <c r="AE445"/>
      <c r="AF445" s="6">
        <v>751</v>
      </c>
      <c r="AG445" s="6">
        <v>73</v>
      </c>
      <c r="AH445" s="4" t="s">
        <v>137</v>
      </c>
      <c r="AI445" s="4" t="s">
        <v>137</v>
      </c>
      <c r="AJ445" s="4" t="s">
        <v>137</v>
      </c>
      <c r="AK445" s="4" t="s">
        <v>137</v>
      </c>
      <c r="AL445" s="4" t="s">
        <v>137</v>
      </c>
      <c r="AM445" s="4" t="s">
        <v>137</v>
      </c>
      <c r="AN445" s="4" t="s">
        <v>137</v>
      </c>
      <c r="AO445" s="4" t="s">
        <v>137</v>
      </c>
      <c r="AP445" s="4" t="s">
        <v>137</v>
      </c>
      <c r="AQ445" s="4" t="s">
        <v>137</v>
      </c>
      <c r="AR445" s="4" t="s">
        <v>137</v>
      </c>
      <c r="AS445" s="4" t="s">
        <v>137</v>
      </c>
      <c r="AT445" s="4" t="s">
        <v>137</v>
      </c>
      <c r="AU445">
        <v>0</v>
      </c>
    </row>
    <row r="446" spans="1:48">
      <c r="A446" s="2" t="str">
        <f t="shared" si="120"/>
        <v>Special Purpose Fund</v>
      </c>
      <c r="B446" s="2">
        <f t="shared" si="120"/>
        <v>91</v>
      </c>
      <c r="C446" s="2" t="str">
        <f t="shared" si="120"/>
        <v>Crime Victims Fund</v>
      </c>
      <c r="D446" s="2" t="str">
        <f t="shared" si="119"/>
        <v>Crime Victims Fund</v>
      </c>
      <c r="E446" s="2" t="s">
        <v>69</v>
      </c>
      <c r="H446" s="2" t="str">
        <f t="shared" si="121"/>
        <v>State's Attorney</v>
      </c>
      <c r="I446" s="5">
        <v>0</v>
      </c>
      <c r="J446" s="5">
        <v>0</v>
      </c>
      <c r="K446"/>
      <c r="L446" s="18">
        <v>0</v>
      </c>
      <c r="M446" s="5">
        <v>0</v>
      </c>
      <c r="N446" s="4">
        <v>0</v>
      </c>
      <c r="O446" s="9" t="s">
        <v>137</v>
      </c>
      <c r="P446" s="9" t="s">
        <v>137</v>
      </c>
      <c r="Q446" s="9" t="s">
        <v>137</v>
      </c>
      <c r="R446" s="9" t="s">
        <v>137</v>
      </c>
      <c r="S446" s="9" t="s">
        <v>137</v>
      </c>
      <c r="T446" s="9" t="s">
        <v>137</v>
      </c>
      <c r="U446" s="9" t="s">
        <v>137</v>
      </c>
      <c r="V446" s="9" t="s">
        <v>137</v>
      </c>
      <c r="W446" s="9" t="s">
        <v>137</v>
      </c>
      <c r="X446" s="9" t="s">
        <v>137</v>
      </c>
      <c r="Y446" s="9" t="s">
        <v>137</v>
      </c>
      <c r="Z446" s="7" t="s">
        <v>137</v>
      </c>
      <c r="AA446">
        <v>0</v>
      </c>
      <c r="AB446">
        <v>0</v>
      </c>
      <c r="AC446" s="5">
        <v>0</v>
      </c>
      <c r="AD446" s="5">
        <v>0</v>
      </c>
      <c r="AE446"/>
      <c r="AF446" s="5">
        <v>31</v>
      </c>
      <c r="AG446" s="5">
        <v>0</v>
      </c>
      <c r="AH446" s="4">
        <v>106</v>
      </c>
      <c r="AI446" s="11" t="s">
        <v>137</v>
      </c>
      <c r="AJ446" s="11" t="s">
        <v>137</v>
      </c>
      <c r="AK446" s="11" t="s">
        <v>137</v>
      </c>
      <c r="AL446" s="11" t="s">
        <v>137</v>
      </c>
      <c r="AM446" s="11" t="s">
        <v>137</v>
      </c>
      <c r="AN446" s="11" t="s">
        <v>137</v>
      </c>
      <c r="AO446" s="11" t="s">
        <v>137</v>
      </c>
      <c r="AP446" s="11" t="s">
        <v>137</v>
      </c>
      <c r="AQ446" s="11" t="s">
        <v>137</v>
      </c>
      <c r="AR446" s="11" t="s">
        <v>137</v>
      </c>
      <c r="AS446" s="11" t="s">
        <v>137</v>
      </c>
      <c r="AT446" s="11" t="s">
        <v>137</v>
      </c>
      <c r="AU446">
        <v>0</v>
      </c>
    </row>
    <row r="447" spans="1:48">
      <c r="A447" s="2" t="s">
        <v>415</v>
      </c>
      <c r="B447" s="2">
        <f>B440+1</f>
        <v>92</v>
      </c>
      <c r="C447" s="2" t="s">
        <v>253</v>
      </c>
      <c r="D447" s="2" t="str">
        <f t="shared" si="119"/>
        <v>Tourism Fund</v>
      </c>
      <c r="E447" s="2" t="s">
        <v>59</v>
      </c>
      <c r="H447" s="2" t="s">
        <v>414</v>
      </c>
      <c r="I447" s="4" t="s">
        <v>137</v>
      </c>
      <c r="J447" s="4" t="s">
        <v>137</v>
      </c>
      <c r="K447"/>
      <c r="L447" s="4" t="s">
        <v>137</v>
      </c>
      <c r="M447" s="4" t="s">
        <v>137</v>
      </c>
      <c r="N447" s="4" t="s">
        <v>137</v>
      </c>
      <c r="O447" s="9" t="s">
        <v>137</v>
      </c>
      <c r="P447" s="9" t="s">
        <v>137</v>
      </c>
      <c r="Q447" s="9" t="s">
        <v>137</v>
      </c>
      <c r="R447" s="9" t="s">
        <v>137</v>
      </c>
      <c r="S447" s="9" t="s">
        <v>137</v>
      </c>
      <c r="T447" s="9" t="s">
        <v>137</v>
      </c>
      <c r="U447" s="9">
        <v>5000</v>
      </c>
      <c r="V447" s="9">
        <v>5000</v>
      </c>
      <c r="W447" s="9">
        <v>7200</v>
      </c>
      <c r="X447" s="9">
        <v>5000</v>
      </c>
      <c r="Y447" s="9">
        <v>19000</v>
      </c>
      <c r="Z447" s="7">
        <v>5063</v>
      </c>
      <c r="AA447">
        <v>5000</v>
      </c>
      <c r="AB447">
        <v>0</v>
      </c>
      <c r="AC447" s="4" t="s">
        <v>137</v>
      </c>
      <c r="AD447" s="4" t="s">
        <v>137</v>
      </c>
      <c r="AE447"/>
      <c r="AF447" s="4" t="s">
        <v>137</v>
      </c>
      <c r="AG447" s="4" t="s">
        <v>137</v>
      </c>
      <c r="AH447" s="4" t="s">
        <v>137</v>
      </c>
      <c r="AI447" s="11" t="s">
        <v>137</v>
      </c>
      <c r="AJ447" s="11" t="s">
        <v>137</v>
      </c>
      <c r="AK447" s="11" t="s">
        <v>137</v>
      </c>
      <c r="AL447" s="11" t="s">
        <v>137</v>
      </c>
      <c r="AM447" s="11" t="s">
        <v>137</v>
      </c>
      <c r="AN447" s="11" t="s">
        <v>137</v>
      </c>
      <c r="AO447" s="11">
        <v>0</v>
      </c>
      <c r="AP447" s="11">
        <v>3000</v>
      </c>
      <c r="AQ447" s="11">
        <v>7141</v>
      </c>
      <c r="AR447" s="11">
        <v>0</v>
      </c>
      <c r="AS447" s="11">
        <v>11921</v>
      </c>
      <c r="AT447" s="11">
        <v>5062</v>
      </c>
      <c r="AU447">
        <v>0</v>
      </c>
    </row>
    <row r="448" spans="1:48">
      <c r="A448" s="2" t="s">
        <v>415</v>
      </c>
      <c r="B448" s="2">
        <f>B447+1</f>
        <v>93</v>
      </c>
      <c r="C448" s="2" t="s">
        <v>297</v>
      </c>
      <c r="D448" s="2" t="str">
        <f t="shared" si="119"/>
        <v>Traffic Safety School Fund</v>
      </c>
      <c r="E448" s="2" t="s">
        <v>205</v>
      </c>
      <c r="H448" s="2" t="s">
        <v>424</v>
      </c>
      <c r="I448" s="4">
        <v>0</v>
      </c>
      <c r="J448" s="4">
        <v>0</v>
      </c>
      <c r="K448"/>
      <c r="L448" s="17">
        <v>0</v>
      </c>
      <c r="M448" s="4">
        <v>0</v>
      </c>
      <c r="N448" s="4">
        <v>0</v>
      </c>
      <c r="O448" s="9">
        <v>0</v>
      </c>
      <c r="P448" s="9">
        <v>0</v>
      </c>
      <c r="Q448" s="9">
        <v>0</v>
      </c>
      <c r="R448" s="9">
        <v>0</v>
      </c>
      <c r="S448" s="9">
        <v>0</v>
      </c>
      <c r="T448" s="9">
        <v>0</v>
      </c>
      <c r="U448" s="9" t="s">
        <v>137</v>
      </c>
      <c r="V448" s="9" t="s">
        <v>137</v>
      </c>
      <c r="W448" s="9" t="s">
        <v>137</v>
      </c>
      <c r="X448" s="9" t="s">
        <v>137</v>
      </c>
      <c r="Y448" s="9" t="s">
        <v>137</v>
      </c>
      <c r="Z448" s="7" t="s">
        <v>137</v>
      </c>
      <c r="AA448">
        <v>0</v>
      </c>
      <c r="AB448">
        <v>8000</v>
      </c>
      <c r="AC448" s="6">
        <v>17616</v>
      </c>
      <c r="AD448" s="4">
        <v>17003</v>
      </c>
      <c r="AE448"/>
      <c r="AF448" s="4">
        <v>12250</v>
      </c>
      <c r="AG448" s="4">
        <v>10850</v>
      </c>
      <c r="AH448" s="4">
        <v>19875</v>
      </c>
      <c r="AI448" s="11">
        <v>15500</v>
      </c>
      <c r="AJ448" s="11">
        <v>19200</v>
      </c>
      <c r="AK448" s="11">
        <v>19025</v>
      </c>
      <c r="AL448" s="11">
        <v>12725</v>
      </c>
      <c r="AM448" s="11">
        <v>799</v>
      </c>
      <c r="AN448" s="11">
        <v>0</v>
      </c>
      <c r="AO448" s="11" t="s">
        <v>137</v>
      </c>
      <c r="AP448" s="11" t="s">
        <v>137</v>
      </c>
      <c r="AQ448" s="11" t="s">
        <v>137</v>
      </c>
      <c r="AR448" s="11" t="s">
        <v>137</v>
      </c>
      <c r="AS448" s="11" t="s">
        <v>137</v>
      </c>
      <c r="AT448" s="11" t="s">
        <v>137</v>
      </c>
      <c r="AU448">
        <v>4000</v>
      </c>
      <c r="AV448" s="16"/>
    </row>
    <row r="449" spans="1:48">
      <c r="A449" s="2" t="str">
        <f>A448</f>
        <v>Special Purpose Fund</v>
      </c>
      <c r="B449" s="2">
        <f>B448</f>
        <v>93</v>
      </c>
      <c r="C449" s="2" t="str">
        <f>C448</f>
        <v>Traffic Safety School Fund</v>
      </c>
      <c r="D449" s="2" t="str">
        <f t="shared" si="119"/>
        <v>Traffic Safety School Fund</v>
      </c>
      <c r="E449" s="2" t="s">
        <v>69</v>
      </c>
      <c r="H449" s="2" t="str">
        <f>H448</f>
        <v>State's Attorney</v>
      </c>
      <c r="I449" s="5">
        <v>0</v>
      </c>
      <c r="J449" s="5">
        <v>0</v>
      </c>
      <c r="K449"/>
      <c r="L449" s="18">
        <v>0</v>
      </c>
      <c r="M449" s="5">
        <v>0</v>
      </c>
      <c r="N449" s="4" t="s">
        <v>137</v>
      </c>
      <c r="O449" s="9" t="s">
        <v>137</v>
      </c>
      <c r="P449" s="9" t="s">
        <v>137</v>
      </c>
      <c r="Q449" s="9" t="s">
        <v>137</v>
      </c>
      <c r="R449" s="9" t="s">
        <v>137</v>
      </c>
      <c r="S449" s="9" t="s">
        <v>137</v>
      </c>
      <c r="T449" s="9" t="s">
        <v>137</v>
      </c>
      <c r="U449" s="9" t="s">
        <v>137</v>
      </c>
      <c r="V449" s="9" t="s">
        <v>137</v>
      </c>
      <c r="W449" s="9" t="s">
        <v>137</v>
      </c>
      <c r="X449" s="9" t="s">
        <v>137</v>
      </c>
      <c r="Y449" s="9" t="s">
        <v>137</v>
      </c>
      <c r="Z449" s="7" t="s">
        <v>137</v>
      </c>
      <c r="AA449">
        <v>0</v>
      </c>
      <c r="AB449">
        <v>0</v>
      </c>
      <c r="AC449" s="5">
        <v>384</v>
      </c>
      <c r="AD449" s="5">
        <v>347</v>
      </c>
      <c r="AE449"/>
      <c r="AF449" s="5">
        <v>250</v>
      </c>
      <c r="AG449" s="5">
        <v>0</v>
      </c>
      <c r="AH449" s="4" t="s">
        <v>137</v>
      </c>
      <c r="AI449" s="11" t="s">
        <v>137</v>
      </c>
      <c r="AJ449" s="11" t="s">
        <v>137</v>
      </c>
      <c r="AK449" s="11" t="s">
        <v>137</v>
      </c>
      <c r="AL449" s="11" t="s">
        <v>137</v>
      </c>
      <c r="AM449" s="11" t="s">
        <v>137</v>
      </c>
      <c r="AN449" s="11" t="s">
        <v>137</v>
      </c>
      <c r="AO449" s="11" t="s">
        <v>137</v>
      </c>
      <c r="AP449" s="11" t="s">
        <v>137</v>
      </c>
      <c r="AQ449" s="11" t="s">
        <v>137</v>
      </c>
      <c r="AR449" s="11" t="s">
        <v>137</v>
      </c>
      <c r="AS449" s="11" t="s">
        <v>137</v>
      </c>
      <c r="AT449" s="11" t="s">
        <v>137</v>
      </c>
      <c r="AU449">
        <v>0</v>
      </c>
      <c r="AV449" s="16"/>
    </row>
    <row r="450" spans="1:48">
      <c r="A450" s="2" t="s">
        <v>415</v>
      </c>
      <c r="B450" s="2">
        <f>B448+1</f>
        <v>94</v>
      </c>
      <c r="C450" s="2" t="s">
        <v>396</v>
      </c>
      <c r="D450" s="2" t="str">
        <f t="shared" si="119"/>
        <v xml:space="preserve">Americans With Disabilities Fund </v>
      </c>
      <c r="E450" s="2" t="s">
        <v>397</v>
      </c>
      <c r="H450" s="2" t="s">
        <v>99</v>
      </c>
      <c r="I450" s="4">
        <v>0</v>
      </c>
      <c r="J450" s="4">
        <v>0</v>
      </c>
      <c r="K450"/>
      <c r="L450" s="17">
        <v>0</v>
      </c>
      <c r="M450" s="4">
        <v>0</v>
      </c>
      <c r="N450" s="4" t="s">
        <v>137</v>
      </c>
      <c r="O450" s="9" t="s">
        <v>137</v>
      </c>
      <c r="P450" s="9" t="s">
        <v>137</v>
      </c>
      <c r="Q450" s="9" t="s">
        <v>137</v>
      </c>
      <c r="R450" s="9" t="s">
        <v>137</v>
      </c>
      <c r="S450" s="9" t="s">
        <v>137</v>
      </c>
      <c r="T450" s="9" t="s">
        <v>137</v>
      </c>
      <c r="U450" s="9" t="s">
        <v>137</v>
      </c>
      <c r="V450" s="9" t="s">
        <v>137</v>
      </c>
      <c r="W450" s="9" t="s">
        <v>137</v>
      </c>
      <c r="X450" s="9" t="s">
        <v>137</v>
      </c>
      <c r="Y450" s="9" t="s">
        <v>137</v>
      </c>
      <c r="Z450" s="7" t="s">
        <v>137</v>
      </c>
      <c r="AA450">
        <v>0</v>
      </c>
      <c r="AB450">
        <v>0</v>
      </c>
      <c r="AC450" s="4">
        <v>0</v>
      </c>
      <c r="AD450" s="4">
        <v>1000</v>
      </c>
      <c r="AE450"/>
      <c r="AF450" s="4">
        <v>0</v>
      </c>
      <c r="AG450" s="4">
        <v>0</v>
      </c>
      <c r="AH450" s="4" t="s">
        <v>137</v>
      </c>
      <c r="AI450" s="11" t="s">
        <v>137</v>
      </c>
      <c r="AJ450" s="11" t="s">
        <v>137</v>
      </c>
      <c r="AK450" s="11" t="s">
        <v>137</v>
      </c>
      <c r="AL450" s="11" t="s">
        <v>137</v>
      </c>
      <c r="AM450" s="11" t="s">
        <v>137</v>
      </c>
      <c r="AN450" s="11" t="s">
        <v>137</v>
      </c>
      <c r="AO450" s="11" t="s">
        <v>137</v>
      </c>
      <c r="AP450" s="11" t="s">
        <v>137</v>
      </c>
      <c r="AQ450" s="11" t="s">
        <v>137</v>
      </c>
      <c r="AR450" s="11" t="s">
        <v>137</v>
      </c>
      <c r="AS450" s="11" t="s">
        <v>137</v>
      </c>
      <c r="AT450" s="11" t="s">
        <v>137</v>
      </c>
      <c r="AU450">
        <v>0</v>
      </c>
    </row>
    <row r="451" spans="1:48">
      <c r="A451" s="2" t="str">
        <f>A450</f>
        <v>Special Purpose Fund</v>
      </c>
      <c r="B451" s="2">
        <f>B450</f>
        <v>94</v>
      </c>
      <c r="C451" s="2" t="str">
        <f>C450</f>
        <v xml:space="preserve">Americans With Disabilities Fund </v>
      </c>
      <c r="D451" s="2" t="str">
        <f t="shared" si="119"/>
        <v xml:space="preserve">Americans With Disabilities Fund </v>
      </c>
      <c r="E451" s="2" t="s">
        <v>388</v>
      </c>
      <c r="H451" s="2" t="str">
        <f>H450</f>
        <v>Sheriff</v>
      </c>
      <c r="I451" s="5">
        <v>0</v>
      </c>
      <c r="J451" s="5">
        <v>0</v>
      </c>
      <c r="K451"/>
      <c r="L451" s="18">
        <v>0</v>
      </c>
      <c r="M451" s="5">
        <v>0</v>
      </c>
      <c r="N451" s="4" t="s">
        <v>137</v>
      </c>
      <c r="O451" s="9" t="s">
        <v>137</v>
      </c>
      <c r="P451" s="9" t="s">
        <v>137</v>
      </c>
      <c r="Q451" s="9" t="s">
        <v>137</v>
      </c>
      <c r="R451" s="9" t="s">
        <v>137</v>
      </c>
      <c r="S451" s="9" t="s">
        <v>137</v>
      </c>
      <c r="T451" s="9" t="s">
        <v>137</v>
      </c>
      <c r="U451" s="9" t="s">
        <v>137</v>
      </c>
      <c r="V451" s="9" t="s">
        <v>137</v>
      </c>
      <c r="W451" s="9" t="s">
        <v>137</v>
      </c>
      <c r="X451" s="9" t="s">
        <v>137</v>
      </c>
      <c r="Y451" s="9" t="s">
        <v>137</v>
      </c>
      <c r="Z451" s="7" t="s">
        <v>137</v>
      </c>
      <c r="AA451">
        <v>0</v>
      </c>
      <c r="AB451">
        <v>0</v>
      </c>
      <c r="AC451" s="5">
        <v>0</v>
      </c>
      <c r="AD451" s="5">
        <v>16225</v>
      </c>
      <c r="AE451"/>
      <c r="AF451" s="5">
        <v>0</v>
      </c>
      <c r="AG451" s="5">
        <v>0</v>
      </c>
      <c r="AH451" s="4" t="s">
        <v>137</v>
      </c>
      <c r="AI451" s="11" t="s">
        <v>137</v>
      </c>
      <c r="AJ451" s="11" t="s">
        <v>137</v>
      </c>
      <c r="AK451" s="11" t="s">
        <v>137</v>
      </c>
      <c r="AL451" s="11" t="s">
        <v>137</v>
      </c>
      <c r="AM451" s="11" t="s">
        <v>137</v>
      </c>
      <c r="AN451" s="11" t="s">
        <v>137</v>
      </c>
      <c r="AO451" s="11" t="s">
        <v>137</v>
      </c>
      <c r="AP451" s="11" t="s">
        <v>137</v>
      </c>
      <c r="AQ451" s="11" t="s">
        <v>137</v>
      </c>
      <c r="AR451" s="11" t="s">
        <v>137</v>
      </c>
      <c r="AS451" s="11" t="s">
        <v>137</v>
      </c>
      <c r="AT451" s="11" t="s">
        <v>137</v>
      </c>
      <c r="AU451">
        <v>0</v>
      </c>
    </row>
    <row r="452" spans="1:48">
      <c r="A452" s="2" t="s">
        <v>415</v>
      </c>
      <c r="B452" s="2">
        <f>B450+1</f>
        <v>95</v>
      </c>
      <c r="C452" s="2" t="s">
        <v>254</v>
      </c>
      <c r="D452" s="2" t="str">
        <f t="shared" si="119"/>
        <v>Sheriff's Leads Account</v>
      </c>
      <c r="E452" s="2" t="s">
        <v>255</v>
      </c>
      <c r="H452" s="2" t="s">
        <v>99</v>
      </c>
      <c r="I452" s="4">
        <v>0</v>
      </c>
      <c r="J452" s="4">
        <v>5000</v>
      </c>
      <c r="K452"/>
      <c r="L452" s="17">
        <v>0</v>
      </c>
      <c r="M452" s="4">
        <v>0</v>
      </c>
      <c r="N452" s="4">
        <v>0</v>
      </c>
      <c r="O452" s="9">
        <v>0</v>
      </c>
      <c r="P452" s="9">
        <v>0</v>
      </c>
      <c r="Q452" s="9">
        <v>0</v>
      </c>
      <c r="R452" s="9">
        <v>0</v>
      </c>
      <c r="S452" s="9">
        <v>0</v>
      </c>
      <c r="T452" s="9">
        <v>12000</v>
      </c>
      <c r="U452" s="9">
        <v>12877</v>
      </c>
      <c r="V452" s="9">
        <v>12000</v>
      </c>
      <c r="W452" s="9">
        <v>12000</v>
      </c>
      <c r="X452" s="9">
        <v>12000</v>
      </c>
      <c r="Y452" s="9">
        <v>12000</v>
      </c>
      <c r="Z452" s="7">
        <v>12000</v>
      </c>
      <c r="AA452">
        <v>0</v>
      </c>
      <c r="AB452">
        <v>0</v>
      </c>
      <c r="AC452" s="4">
        <v>1260</v>
      </c>
      <c r="AD452" s="4">
        <v>1374</v>
      </c>
      <c r="AE452"/>
      <c r="AF452" s="4">
        <v>1374</v>
      </c>
      <c r="AG452" s="4">
        <v>1260</v>
      </c>
      <c r="AH452" s="4">
        <v>1488</v>
      </c>
      <c r="AI452" s="11">
        <v>5492</v>
      </c>
      <c r="AJ452" s="11">
        <v>15082</v>
      </c>
      <c r="AK452" s="11">
        <v>4465</v>
      </c>
      <c r="AL452" s="11">
        <v>8598</v>
      </c>
      <c r="AM452" s="11">
        <v>10514</v>
      </c>
      <c r="AN452" s="11">
        <v>11943</v>
      </c>
      <c r="AO452" s="11">
        <v>10529</v>
      </c>
      <c r="AP452" s="11">
        <v>10569</v>
      </c>
      <c r="AQ452" s="11">
        <v>10529</v>
      </c>
      <c r="AR452" s="11">
        <v>10535</v>
      </c>
      <c r="AS452" s="11">
        <v>10562</v>
      </c>
      <c r="AT452" s="11">
        <v>10529</v>
      </c>
      <c r="AU452">
        <v>0</v>
      </c>
    </row>
    <row r="453" spans="1:48">
      <c r="A453" s="2" t="str">
        <f t="shared" ref="A453:C454" si="122">A452</f>
        <v>Special Purpose Fund</v>
      </c>
      <c r="B453" s="2">
        <f t="shared" si="122"/>
        <v>95</v>
      </c>
      <c r="C453" s="2" t="str">
        <f t="shared" si="122"/>
        <v>Sheriff's Leads Account</v>
      </c>
      <c r="D453" s="2" t="str">
        <f t="shared" si="119"/>
        <v>Sheriff's Leads Account</v>
      </c>
      <c r="E453" s="2" t="s">
        <v>69</v>
      </c>
      <c r="H453" s="2" t="str">
        <f>H452</f>
        <v>Sheriff</v>
      </c>
      <c r="I453" s="4">
        <v>0</v>
      </c>
      <c r="J453" s="4">
        <v>0</v>
      </c>
      <c r="K453"/>
      <c r="L453" s="17">
        <v>0</v>
      </c>
      <c r="M453" s="4">
        <v>0</v>
      </c>
      <c r="N453" s="4" t="s">
        <v>137</v>
      </c>
      <c r="O453" s="9" t="s">
        <v>137</v>
      </c>
      <c r="P453" s="9" t="s">
        <v>137</v>
      </c>
      <c r="Q453" s="9" t="s">
        <v>137</v>
      </c>
      <c r="R453" s="9" t="s">
        <v>137</v>
      </c>
      <c r="S453" s="9" t="s">
        <v>137</v>
      </c>
      <c r="T453" s="9" t="s">
        <v>137</v>
      </c>
      <c r="U453" s="9" t="s">
        <v>137</v>
      </c>
      <c r="V453" s="9" t="s">
        <v>137</v>
      </c>
      <c r="W453" s="9" t="s">
        <v>137</v>
      </c>
      <c r="X453" s="9" t="s">
        <v>137</v>
      </c>
      <c r="Y453" s="9" t="s">
        <v>137</v>
      </c>
      <c r="Z453" s="7" t="s">
        <v>137</v>
      </c>
      <c r="AA453">
        <v>0</v>
      </c>
      <c r="AB453">
        <v>0</v>
      </c>
      <c r="AC453" s="4">
        <v>0</v>
      </c>
      <c r="AD453" s="4">
        <v>0</v>
      </c>
      <c r="AE453"/>
      <c r="AF453" s="4">
        <v>0</v>
      </c>
      <c r="AG453" s="4">
        <v>37</v>
      </c>
      <c r="AH453" s="4" t="s">
        <v>137</v>
      </c>
      <c r="AI453" s="11" t="s">
        <v>137</v>
      </c>
      <c r="AJ453" s="11" t="s">
        <v>137</v>
      </c>
      <c r="AK453" s="11" t="s">
        <v>137</v>
      </c>
      <c r="AL453" s="11" t="s">
        <v>137</v>
      </c>
      <c r="AM453" s="11" t="s">
        <v>137</v>
      </c>
      <c r="AN453" s="11" t="s">
        <v>137</v>
      </c>
      <c r="AO453" s="11" t="s">
        <v>137</v>
      </c>
      <c r="AP453" s="11" t="s">
        <v>137</v>
      </c>
      <c r="AQ453" s="11" t="s">
        <v>137</v>
      </c>
      <c r="AR453" s="11" t="s">
        <v>137</v>
      </c>
      <c r="AS453" s="11" t="s">
        <v>137</v>
      </c>
      <c r="AT453" s="11" t="s">
        <v>137</v>
      </c>
      <c r="AU453">
        <v>0</v>
      </c>
    </row>
    <row r="454" spans="1:48">
      <c r="A454" s="2" t="str">
        <f t="shared" si="122"/>
        <v>Special Purpose Fund</v>
      </c>
      <c r="B454" s="2">
        <f t="shared" si="122"/>
        <v>95</v>
      </c>
      <c r="C454" s="2" t="str">
        <f t="shared" si="122"/>
        <v>Sheriff's Leads Account</v>
      </c>
      <c r="D454" s="2" t="str">
        <f t="shared" si="119"/>
        <v>Sheriff's Leads Account</v>
      </c>
      <c r="E454" s="2" t="s">
        <v>79</v>
      </c>
      <c r="H454" s="2" t="str">
        <f>H453</f>
        <v>Sheriff</v>
      </c>
      <c r="I454" s="4">
        <v>0</v>
      </c>
      <c r="J454" s="4">
        <v>0</v>
      </c>
      <c r="K454"/>
      <c r="L454" s="17">
        <v>0</v>
      </c>
      <c r="M454" s="4">
        <v>0</v>
      </c>
      <c r="N454" s="4">
        <v>0</v>
      </c>
      <c r="O454" s="9" t="s">
        <v>137</v>
      </c>
      <c r="P454" s="9" t="s">
        <v>137</v>
      </c>
      <c r="Q454" s="9" t="s">
        <v>137</v>
      </c>
      <c r="R454" s="9" t="s">
        <v>137</v>
      </c>
      <c r="S454" s="9" t="s">
        <v>137</v>
      </c>
      <c r="T454" s="9" t="s">
        <v>137</v>
      </c>
      <c r="U454" s="9" t="s">
        <v>137</v>
      </c>
      <c r="V454" s="9" t="s">
        <v>137</v>
      </c>
      <c r="W454" s="9" t="s">
        <v>137</v>
      </c>
      <c r="X454" s="9" t="s">
        <v>137</v>
      </c>
      <c r="Y454" s="9" t="s">
        <v>137</v>
      </c>
      <c r="Z454" s="7" t="s">
        <v>137</v>
      </c>
      <c r="AA454">
        <v>0</v>
      </c>
      <c r="AB454">
        <v>0</v>
      </c>
      <c r="AC454" s="4">
        <v>1467</v>
      </c>
      <c r="AD454" s="4">
        <v>0</v>
      </c>
      <c r="AE454"/>
      <c r="AF454" s="4">
        <v>0</v>
      </c>
      <c r="AG454" s="4">
        <v>3012</v>
      </c>
      <c r="AH454" s="4">
        <v>1745</v>
      </c>
      <c r="AI454" s="11" t="s">
        <v>137</v>
      </c>
      <c r="AJ454" s="11" t="s">
        <v>137</v>
      </c>
      <c r="AK454" s="11" t="s">
        <v>137</v>
      </c>
      <c r="AL454" s="11" t="s">
        <v>137</v>
      </c>
      <c r="AM454" s="11" t="s">
        <v>137</v>
      </c>
      <c r="AN454" s="11" t="s">
        <v>137</v>
      </c>
      <c r="AO454" s="11" t="s">
        <v>137</v>
      </c>
      <c r="AP454" s="11" t="s">
        <v>137</v>
      </c>
      <c r="AQ454" s="11" t="s">
        <v>137</v>
      </c>
      <c r="AR454" s="11" t="s">
        <v>137</v>
      </c>
      <c r="AS454" s="11" t="s">
        <v>137</v>
      </c>
      <c r="AT454" s="11" t="s">
        <v>137</v>
      </c>
      <c r="AU454">
        <v>0</v>
      </c>
    </row>
    <row r="455" spans="1:48">
      <c r="A455" s="2" t="str">
        <f>A454</f>
        <v>Special Purpose Fund</v>
      </c>
      <c r="B455" s="2">
        <f>B454</f>
        <v>95</v>
      </c>
      <c r="C455" s="2" t="str">
        <f>C454</f>
        <v>Sheriff's Leads Account</v>
      </c>
      <c r="D455" s="2" t="str">
        <f t="shared" si="119"/>
        <v>Sheriff's Leads Account</v>
      </c>
      <c r="E455" s="2" t="s">
        <v>59</v>
      </c>
      <c r="H455" s="2" t="str">
        <f>H454</f>
        <v>Sheriff</v>
      </c>
      <c r="I455" s="5">
        <v>5000</v>
      </c>
      <c r="J455" s="5">
        <v>0</v>
      </c>
      <c r="K455"/>
      <c r="L455" s="18">
        <v>0</v>
      </c>
      <c r="M455" s="5">
        <v>0</v>
      </c>
      <c r="N455" s="4" t="s">
        <v>137</v>
      </c>
      <c r="O455" s="9" t="s">
        <v>137</v>
      </c>
      <c r="P455" s="9" t="s">
        <v>137</v>
      </c>
      <c r="Q455" s="9" t="s">
        <v>137</v>
      </c>
      <c r="R455" s="9" t="s">
        <v>137</v>
      </c>
      <c r="S455" s="9" t="s">
        <v>137</v>
      </c>
      <c r="T455" s="9" t="s">
        <v>137</v>
      </c>
      <c r="U455" s="9" t="s">
        <v>137</v>
      </c>
      <c r="V455" s="9" t="s">
        <v>137</v>
      </c>
      <c r="W455" s="9" t="s">
        <v>137</v>
      </c>
      <c r="X455" s="9" t="s">
        <v>137</v>
      </c>
      <c r="Y455" s="9" t="s">
        <v>137</v>
      </c>
      <c r="Z455" s="7" t="s">
        <v>137</v>
      </c>
      <c r="AA455">
        <v>12000</v>
      </c>
      <c r="AB455">
        <v>0</v>
      </c>
      <c r="AC455" s="5">
        <v>0</v>
      </c>
      <c r="AD455" s="5">
        <v>0</v>
      </c>
      <c r="AF455" s="5">
        <v>0</v>
      </c>
      <c r="AG455" s="5">
        <v>0</v>
      </c>
      <c r="AH455" s="4" t="s">
        <v>137</v>
      </c>
      <c r="AI455" s="11" t="s">
        <v>137</v>
      </c>
      <c r="AJ455" s="11" t="s">
        <v>137</v>
      </c>
      <c r="AK455" s="11" t="s">
        <v>137</v>
      </c>
      <c r="AL455" s="11" t="s">
        <v>137</v>
      </c>
      <c r="AM455" s="11" t="s">
        <v>137</v>
      </c>
      <c r="AN455" s="11" t="s">
        <v>137</v>
      </c>
      <c r="AO455" s="11" t="s">
        <v>137</v>
      </c>
      <c r="AP455" s="11" t="s">
        <v>137</v>
      </c>
      <c r="AQ455" s="11" t="s">
        <v>137</v>
      </c>
      <c r="AR455" s="11" t="s">
        <v>137</v>
      </c>
      <c r="AS455" s="11" t="s">
        <v>137</v>
      </c>
      <c r="AT455" s="11" t="s">
        <v>137</v>
      </c>
      <c r="AU455">
        <v>0</v>
      </c>
    </row>
    <row r="456" spans="1:48">
      <c r="A456" s="2" t="s">
        <v>415</v>
      </c>
      <c r="B456" s="2">
        <f>B452+1</f>
        <v>96</v>
      </c>
      <c r="C456" s="2" t="s">
        <v>256</v>
      </c>
      <c r="D456" s="2" t="str">
        <f t="shared" si="119"/>
        <v>Circuit Clerk - Maintenance &amp; Child Support Fund</v>
      </c>
      <c r="E456" s="2" t="s">
        <v>69</v>
      </c>
      <c r="H456" s="2" t="s">
        <v>127</v>
      </c>
      <c r="I456" s="9" t="s">
        <v>137</v>
      </c>
      <c r="J456" s="9" t="s">
        <v>137</v>
      </c>
      <c r="K456">
        <v>0</v>
      </c>
      <c r="L456" s="9" t="s">
        <v>137</v>
      </c>
      <c r="M456" s="9" t="s">
        <v>137</v>
      </c>
      <c r="N456" s="9">
        <v>9246</v>
      </c>
      <c r="O456" s="9">
        <v>9246</v>
      </c>
      <c r="P456" s="9">
        <v>9246</v>
      </c>
      <c r="Q456" s="9">
        <v>9854</v>
      </c>
      <c r="R456" s="9">
        <v>2501</v>
      </c>
      <c r="S456" s="9">
        <v>2500</v>
      </c>
      <c r="T456" s="9">
        <v>10000</v>
      </c>
      <c r="U456" s="9" t="s">
        <v>137</v>
      </c>
      <c r="V456" s="9" t="s">
        <v>137</v>
      </c>
      <c r="W456" s="9" t="s">
        <v>137</v>
      </c>
      <c r="X456" s="9" t="s">
        <v>137</v>
      </c>
      <c r="Y456" s="9" t="s">
        <v>137</v>
      </c>
      <c r="Z456" s="12" t="s">
        <v>137</v>
      </c>
      <c r="AA456">
        <v>0</v>
      </c>
      <c r="AB456">
        <v>12000</v>
      </c>
      <c r="AC456" s="12" t="s">
        <v>137</v>
      </c>
      <c r="AD456" s="12" t="s">
        <v>137</v>
      </c>
      <c r="AE456">
        <v>0</v>
      </c>
      <c r="AF456" s="12" t="s">
        <v>137</v>
      </c>
      <c r="AG456" s="12" t="s">
        <v>137</v>
      </c>
      <c r="AH456" s="9">
        <v>499</v>
      </c>
      <c r="AI456" s="9">
        <v>391</v>
      </c>
      <c r="AJ456" s="9">
        <v>1253</v>
      </c>
      <c r="AK456" s="9">
        <v>1163</v>
      </c>
      <c r="AL456" s="9">
        <v>90</v>
      </c>
      <c r="AM456" s="9">
        <v>0</v>
      </c>
      <c r="AN456" s="12">
        <v>2999</v>
      </c>
      <c r="AO456" s="12" t="s">
        <v>137</v>
      </c>
      <c r="AP456" s="12" t="s">
        <v>137</v>
      </c>
      <c r="AQ456" s="12" t="s">
        <v>137</v>
      </c>
      <c r="AR456" s="12" t="s">
        <v>137</v>
      </c>
      <c r="AS456" s="12" t="s">
        <v>137</v>
      </c>
      <c r="AT456" s="12" t="s">
        <v>137</v>
      </c>
      <c r="AU456">
        <v>0</v>
      </c>
    </row>
    <row r="457" spans="1:48">
      <c r="A457" s="2" t="str">
        <f t="shared" ref="A457:C462" si="123">A456</f>
        <v>Special Purpose Fund</v>
      </c>
      <c r="B457" s="2">
        <f t="shared" si="123"/>
        <v>96</v>
      </c>
      <c r="C457" s="2" t="str">
        <f t="shared" si="123"/>
        <v>Circuit Clerk - Maintenance &amp; Child Support Fund</v>
      </c>
      <c r="D457" s="2" t="str">
        <f t="shared" si="119"/>
        <v>Circuit Clerk - Maintenance &amp; Child Support Fund</v>
      </c>
      <c r="E457" s="2" t="s">
        <v>300</v>
      </c>
      <c r="H457" s="2" t="str">
        <f t="shared" ref="H457:H462" si="124">H456</f>
        <v>Circuit Clerk</v>
      </c>
      <c r="I457" s="9" t="s">
        <v>137</v>
      </c>
      <c r="J457" s="9" t="s">
        <v>137</v>
      </c>
      <c r="K457">
        <v>0</v>
      </c>
      <c r="L457" s="9" t="s">
        <v>137</v>
      </c>
      <c r="M457" s="9" t="s">
        <v>137</v>
      </c>
      <c r="N457" s="9" t="s">
        <v>137</v>
      </c>
      <c r="O457" s="9" t="s">
        <v>137</v>
      </c>
      <c r="P457" s="9" t="s">
        <v>137</v>
      </c>
      <c r="Q457" s="9" t="s">
        <v>137</v>
      </c>
      <c r="R457" s="9">
        <v>2520</v>
      </c>
      <c r="S457" s="9">
        <v>2520</v>
      </c>
      <c r="T457" s="9" t="s">
        <v>137</v>
      </c>
      <c r="U457" s="9" t="s">
        <v>137</v>
      </c>
      <c r="V457" s="9" t="s">
        <v>137</v>
      </c>
      <c r="W457" s="9" t="s">
        <v>137</v>
      </c>
      <c r="X457" s="9" t="s">
        <v>137</v>
      </c>
      <c r="Y457" s="9" t="s">
        <v>137</v>
      </c>
      <c r="Z457" s="12" t="s">
        <v>137</v>
      </c>
      <c r="AA457">
        <v>0</v>
      </c>
      <c r="AB457">
        <v>0</v>
      </c>
      <c r="AC457" s="12" t="s">
        <v>137</v>
      </c>
      <c r="AD457" s="12" t="s">
        <v>137</v>
      </c>
      <c r="AE457">
        <v>0</v>
      </c>
      <c r="AF457" s="12" t="s">
        <v>137</v>
      </c>
      <c r="AG457" s="12" t="s">
        <v>137</v>
      </c>
      <c r="AH457" s="9" t="s">
        <v>137</v>
      </c>
      <c r="AI457" s="9" t="s">
        <v>137</v>
      </c>
      <c r="AJ457" s="9" t="s">
        <v>137</v>
      </c>
      <c r="AK457" s="9" t="s">
        <v>137</v>
      </c>
      <c r="AL457" s="9">
        <v>0</v>
      </c>
      <c r="AM457" s="9">
        <v>0</v>
      </c>
      <c r="AN457" s="12" t="s">
        <v>137</v>
      </c>
      <c r="AO457" s="12" t="s">
        <v>137</v>
      </c>
      <c r="AP457" s="12" t="s">
        <v>137</v>
      </c>
      <c r="AQ457" s="12" t="s">
        <v>137</v>
      </c>
      <c r="AR457" s="12" t="s">
        <v>137</v>
      </c>
      <c r="AS457" s="12" t="s">
        <v>137</v>
      </c>
      <c r="AT457" s="12" t="s">
        <v>137</v>
      </c>
      <c r="AU457">
        <v>0</v>
      </c>
    </row>
    <row r="458" spans="1:48">
      <c r="A458" s="2" t="str">
        <f t="shared" si="123"/>
        <v>Special Purpose Fund</v>
      </c>
      <c r="B458" s="2">
        <f t="shared" si="123"/>
        <v>96</v>
      </c>
      <c r="C458" s="2" t="str">
        <f t="shared" si="123"/>
        <v>Circuit Clerk - Maintenance &amp; Child Support Fund</v>
      </c>
      <c r="D458" s="2" t="str">
        <f t="shared" si="119"/>
        <v>Circuit Clerk - Maintenance &amp; Child Support Fund</v>
      </c>
      <c r="E458" s="2" t="s">
        <v>337</v>
      </c>
      <c r="H458" s="2" t="str">
        <f t="shared" si="124"/>
        <v>Circuit Clerk</v>
      </c>
      <c r="I458" s="9" t="s">
        <v>137</v>
      </c>
      <c r="J458" s="9" t="s">
        <v>137</v>
      </c>
      <c r="K458">
        <v>0</v>
      </c>
      <c r="L458" s="9" t="s">
        <v>137</v>
      </c>
      <c r="M458" s="9" t="s">
        <v>137</v>
      </c>
      <c r="N458" s="9">
        <v>0</v>
      </c>
      <c r="O458" s="9">
        <v>0</v>
      </c>
      <c r="P458" s="9" t="s">
        <v>137</v>
      </c>
      <c r="Q458" s="9" t="s">
        <v>137</v>
      </c>
      <c r="R458" s="9" t="s">
        <v>137</v>
      </c>
      <c r="S458" s="9" t="s">
        <v>137</v>
      </c>
      <c r="T458" s="9" t="s">
        <v>137</v>
      </c>
      <c r="U458" s="9" t="s">
        <v>137</v>
      </c>
      <c r="V458" s="9" t="s">
        <v>137</v>
      </c>
      <c r="W458" s="9" t="s">
        <v>137</v>
      </c>
      <c r="X458" s="9" t="s">
        <v>137</v>
      </c>
      <c r="Y458" s="9" t="s">
        <v>137</v>
      </c>
      <c r="Z458" s="12" t="s">
        <v>137</v>
      </c>
      <c r="AA458">
        <v>0</v>
      </c>
      <c r="AB458">
        <v>0</v>
      </c>
      <c r="AC458" s="12" t="s">
        <v>137</v>
      </c>
      <c r="AD458" s="12" t="s">
        <v>137</v>
      </c>
      <c r="AE458">
        <v>0</v>
      </c>
      <c r="AF458" s="12" t="s">
        <v>137</v>
      </c>
      <c r="AG458" s="12" t="s">
        <v>137</v>
      </c>
      <c r="AH458" s="9">
        <v>6068</v>
      </c>
      <c r="AI458" s="9">
        <v>3300</v>
      </c>
      <c r="AJ458" s="9" t="s">
        <v>137</v>
      </c>
      <c r="AK458" s="9" t="s">
        <v>137</v>
      </c>
      <c r="AL458" s="9" t="s">
        <v>137</v>
      </c>
      <c r="AM458" s="9" t="s">
        <v>137</v>
      </c>
      <c r="AN458" s="12" t="s">
        <v>137</v>
      </c>
      <c r="AO458" s="12" t="s">
        <v>137</v>
      </c>
      <c r="AP458" s="12" t="s">
        <v>137</v>
      </c>
      <c r="AQ458" s="12" t="s">
        <v>137</v>
      </c>
      <c r="AR458" s="12" t="s">
        <v>137</v>
      </c>
      <c r="AS458" s="12" t="s">
        <v>137</v>
      </c>
      <c r="AT458" s="12" t="s">
        <v>137</v>
      </c>
      <c r="AU458">
        <v>0</v>
      </c>
    </row>
    <row r="459" spans="1:48">
      <c r="A459" s="2" t="str">
        <f t="shared" si="123"/>
        <v>Special Purpose Fund</v>
      </c>
      <c r="B459" s="2">
        <f t="shared" si="123"/>
        <v>96</v>
      </c>
      <c r="C459" s="2" t="str">
        <f t="shared" si="123"/>
        <v>Circuit Clerk - Maintenance &amp; Child Support Fund</v>
      </c>
      <c r="D459" s="2" t="str">
        <f t="shared" si="119"/>
        <v>Circuit Clerk - Maintenance &amp; Child Support Fund</v>
      </c>
      <c r="E459" s="2" t="s">
        <v>301</v>
      </c>
      <c r="H459" s="2" t="str">
        <f t="shared" si="124"/>
        <v>Circuit Clerk</v>
      </c>
      <c r="I459" s="9" t="s">
        <v>137</v>
      </c>
      <c r="J459" s="9" t="s">
        <v>137</v>
      </c>
      <c r="K459">
        <v>0</v>
      </c>
      <c r="L459" s="9" t="s">
        <v>137</v>
      </c>
      <c r="M459" s="9" t="s">
        <v>137</v>
      </c>
      <c r="N459" s="9">
        <v>3000</v>
      </c>
      <c r="O459" s="9">
        <v>3000</v>
      </c>
      <c r="P459" s="9">
        <v>3000</v>
      </c>
      <c r="Q459" s="9">
        <v>3000</v>
      </c>
      <c r="R459" s="9">
        <v>3000</v>
      </c>
      <c r="S459" s="9">
        <v>3000</v>
      </c>
      <c r="T459" s="9" t="s">
        <v>137</v>
      </c>
      <c r="U459" s="9" t="s">
        <v>137</v>
      </c>
      <c r="V459" s="9" t="s">
        <v>137</v>
      </c>
      <c r="W459" s="9" t="s">
        <v>137</v>
      </c>
      <c r="X459" s="9" t="s">
        <v>137</v>
      </c>
      <c r="Y459" s="9" t="s">
        <v>137</v>
      </c>
      <c r="Z459" s="12" t="s">
        <v>137</v>
      </c>
      <c r="AA459">
        <v>0</v>
      </c>
      <c r="AB459">
        <v>0</v>
      </c>
      <c r="AC459" s="12" t="s">
        <v>137</v>
      </c>
      <c r="AD459" s="12" t="s">
        <v>137</v>
      </c>
      <c r="AE459">
        <v>0</v>
      </c>
      <c r="AF459" s="12" t="s">
        <v>137</v>
      </c>
      <c r="AG459" s="12" t="s">
        <v>137</v>
      </c>
      <c r="AH459" s="9">
        <v>1019</v>
      </c>
      <c r="AI459" s="9">
        <v>474</v>
      </c>
      <c r="AJ459" s="9">
        <v>265</v>
      </c>
      <c r="AK459" s="9">
        <v>37</v>
      </c>
      <c r="AL459" s="9">
        <v>33</v>
      </c>
      <c r="AM459" s="9">
        <v>0</v>
      </c>
      <c r="AN459" s="12" t="s">
        <v>137</v>
      </c>
      <c r="AO459" s="12" t="s">
        <v>137</v>
      </c>
      <c r="AP459" s="12" t="s">
        <v>137</v>
      </c>
      <c r="AQ459" s="12" t="s">
        <v>137</v>
      </c>
      <c r="AR459" s="12" t="s">
        <v>137</v>
      </c>
      <c r="AS459" s="12" t="s">
        <v>137</v>
      </c>
      <c r="AT459" s="12" t="s">
        <v>137</v>
      </c>
      <c r="AU459">
        <v>0</v>
      </c>
    </row>
    <row r="460" spans="1:48">
      <c r="A460" s="2" t="str">
        <f t="shared" si="123"/>
        <v>Special Purpose Fund</v>
      </c>
      <c r="B460" s="2">
        <f t="shared" si="123"/>
        <v>96</v>
      </c>
      <c r="C460" s="2" t="str">
        <f t="shared" si="123"/>
        <v>Circuit Clerk - Maintenance &amp; Child Support Fund</v>
      </c>
      <c r="D460" s="2" t="str">
        <f t="shared" si="119"/>
        <v>Circuit Clerk - Maintenance &amp; Child Support Fund</v>
      </c>
      <c r="E460" s="2" t="s">
        <v>59</v>
      </c>
      <c r="H460" s="2" t="str">
        <f t="shared" si="124"/>
        <v>Circuit Clerk</v>
      </c>
      <c r="I460" s="4" t="s">
        <v>137</v>
      </c>
      <c r="J460" s="4" t="s">
        <v>137</v>
      </c>
      <c r="K460">
        <v>0</v>
      </c>
      <c r="L460" s="4" t="s">
        <v>137</v>
      </c>
      <c r="M460" s="4" t="s">
        <v>137</v>
      </c>
      <c r="N460" s="9">
        <v>0</v>
      </c>
      <c r="O460" s="9">
        <v>0</v>
      </c>
      <c r="P460" s="9">
        <v>0</v>
      </c>
      <c r="Q460" s="9">
        <v>0</v>
      </c>
      <c r="R460" s="9">
        <v>7353</v>
      </c>
      <c r="S460" s="9">
        <v>7354</v>
      </c>
      <c r="T460" s="9">
        <v>7374</v>
      </c>
      <c r="U460" s="9">
        <v>7374</v>
      </c>
      <c r="V460" s="9">
        <v>17374</v>
      </c>
      <c r="W460" s="9">
        <v>17374</v>
      </c>
      <c r="X460" s="9">
        <v>0</v>
      </c>
      <c r="Y460" s="9">
        <v>0</v>
      </c>
      <c r="Z460" s="7">
        <v>17500</v>
      </c>
      <c r="AA460">
        <v>27500</v>
      </c>
      <c r="AB460">
        <v>0</v>
      </c>
      <c r="AC460" s="4" t="s">
        <v>137</v>
      </c>
      <c r="AD460" s="4" t="s">
        <v>137</v>
      </c>
      <c r="AE460">
        <v>0</v>
      </c>
      <c r="AF460" s="4" t="s">
        <v>137</v>
      </c>
      <c r="AG460" s="4" t="s">
        <v>137</v>
      </c>
      <c r="AH460" s="9">
        <v>969</v>
      </c>
      <c r="AI460" s="9">
        <v>977</v>
      </c>
      <c r="AJ460" s="9">
        <v>268</v>
      </c>
      <c r="AK460" s="9">
        <v>460</v>
      </c>
      <c r="AL460" s="9">
        <v>50</v>
      </c>
      <c r="AM460" s="9">
        <v>55</v>
      </c>
      <c r="AN460" s="11">
        <v>72</v>
      </c>
      <c r="AO460" s="11">
        <v>359</v>
      </c>
      <c r="AP460" s="11">
        <v>306</v>
      </c>
      <c r="AQ460" s="11">
        <v>233</v>
      </c>
      <c r="AR460" s="11">
        <v>127</v>
      </c>
      <c r="AS460" s="11">
        <v>853</v>
      </c>
      <c r="AT460" s="11">
        <v>89</v>
      </c>
      <c r="AU460">
        <v>0</v>
      </c>
    </row>
    <row r="461" spans="1:48">
      <c r="A461" s="2" t="str">
        <f t="shared" si="123"/>
        <v>Special Purpose Fund</v>
      </c>
      <c r="B461" s="2">
        <f t="shared" si="123"/>
        <v>96</v>
      </c>
      <c r="C461" s="2" t="str">
        <f t="shared" si="123"/>
        <v>Circuit Clerk - Maintenance &amp; Child Support Fund</v>
      </c>
      <c r="D461" s="2" t="str">
        <f t="shared" si="119"/>
        <v>Circuit Clerk - Maintenance &amp; Child Support Fund</v>
      </c>
      <c r="E461" s="2" t="s">
        <v>305</v>
      </c>
      <c r="H461" s="2" t="str">
        <f t="shared" si="124"/>
        <v>Circuit Clerk</v>
      </c>
      <c r="I461" s="4" t="s">
        <v>137</v>
      </c>
      <c r="J461" s="4" t="s">
        <v>137</v>
      </c>
      <c r="K461">
        <v>0</v>
      </c>
      <c r="L461" s="4" t="s">
        <v>137</v>
      </c>
      <c r="M461" s="4" t="s">
        <v>137</v>
      </c>
      <c r="N461" s="9">
        <v>2520</v>
      </c>
      <c r="O461" s="9">
        <v>2520</v>
      </c>
      <c r="P461" s="9">
        <v>2520</v>
      </c>
      <c r="Q461" s="9">
        <v>2520</v>
      </c>
      <c r="R461" s="9" t="s">
        <v>137</v>
      </c>
      <c r="S461" s="9" t="s">
        <v>137</v>
      </c>
      <c r="T461" s="9" t="s">
        <v>137</v>
      </c>
      <c r="U461" s="9" t="s">
        <v>137</v>
      </c>
      <c r="V461" s="9" t="s">
        <v>137</v>
      </c>
      <c r="W461" s="9" t="s">
        <v>137</v>
      </c>
      <c r="X461" s="9" t="s">
        <v>137</v>
      </c>
      <c r="Y461" s="9" t="s">
        <v>137</v>
      </c>
      <c r="Z461" s="7" t="s">
        <v>137</v>
      </c>
      <c r="AA461">
        <v>0</v>
      </c>
      <c r="AB461">
        <v>27500</v>
      </c>
      <c r="AC461" s="4" t="s">
        <v>137</v>
      </c>
      <c r="AD461" s="4" t="s">
        <v>137</v>
      </c>
      <c r="AE461">
        <v>0</v>
      </c>
      <c r="AF461" s="4" t="s">
        <v>137</v>
      </c>
      <c r="AG461" s="4" t="s">
        <v>137</v>
      </c>
      <c r="AH461" s="9">
        <v>0</v>
      </c>
      <c r="AI461" s="9">
        <v>0</v>
      </c>
      <c r="AJ461" s="9">
        <v>0</v>
      </c>
      <c r="AK461" s="9">
        <v>0</v>
      </c>
      <c r="AL461" s="9" t="s">
        <v>137</v>
      </c>
      <c r="AM461" s="9" t="s">
        <v>137</v>
      </c>
      <c r="AN461" s="11" t="s">
        <v>137</v>
      </c>
      <c r="AO461" s="11" t="s">
        <v>137</v>
      </c>
      <c r="AP461" s="11" t="s">
        <v>137</v>
      </c>
      <c r="AQ461" s="11" t="s">
        <v>137</v>
      </c>
      <c r="AR461" s="11" t="s">
        <v>137</v>
      </c>
      <c r="AS461" s="11" t="s">
        <v>137</v>
      </c>
      <c r="AT461" s="11" t="s">
        <v>137</v>
      </c>
      <c r="AU461">
        <v>0</v>
      </c>
    </row>
    <row r="462" spans="1:48">
      <c r="A462" s="2" t="str">
        <f t="shared" si="123"/>
        <v>Special Purpose Fund</v>
      </c>
      <c r="B462" s="2">
        <f t="shared" si="123"/>
        <v>96</v>
      </c>
      <c r="C462" s="2" t="str">
        <f t="shared" si="123"/>
        <v>Circuit Clerk - Maintenance &amp; Child Support Fund</v>
      </c>
      <c r="D462" s="2" t="str">
        <f t="shared" si="119"/>
        <v>Circuit Clerk - Maintenance &amp; Child Support Fund</v>
      </c>
      <c r="E462" s="2" t="s">
        <v>143</v>
      </c>
      <c r="H462" s="2" t="str">
        <f t="shared" si="124"/>
        <v>Circuit Clerk</v>
      </c>
      <c r="I462" s="4" t="s">
        <v>137</v>
      </c>
      <c r="J462" s="4" t="s">
        <v>137</v>
      </c>
      <c r="K462">
        <v>0</v>
      </c>
      <c r="L462" s="4" t="s">
        <v>137</v>
      </c>
      <c r="M462" s="4" t="s">
        <v>137</v>
      </c>
      <c r="N462" s="9">
        <v>2000</v>
      </c>
      <c r="O462" s="9">
        <v>2000</v>
      </c>
      <c r="P462" s="9">
        <v>2000</v>
      </c>
      <c r="Q462" s="9">
        <v>2000</v>
      </c>
      <c r="R462" s="9">
        <v>2000</v>
      </c>
      <c r="S462" s="9">
        <v>2000</v>
      </c>
      <c r="T462" s="9" t="s">
        <v>137</v>
      </c>
      <c r="U462" s="9">
        <v>10000</v>
      </c>
      <c r="V462" s="9" t="s">
        <v>137</v>
      </c>
      <c r="W462" s="9" t="s">
        <v>137</v>
      </c>
      <c r="X462" s="9" t="s">
        <v>137</v>
      </c>
      <c r="Y462" s="9" t="s">
        <v>137</v>
      </c>
      <c r="Z462" s="7" t="s">
        <v>137</v>
      </c>
      <c r="AA462">
        <v>0</v>
      </c>
      <c r="AB462">
        <v>0</v>
      </c>
      <c r="AC462" s="4" t="s">
        <v>137</v>
      </c>
      <c r="AD462" s="4" t="s">
        <v>137</v>
      </c>
      <c r="AE462">
        <v>0</v>
      </c>
      <c r="AF462" s="4" t="s">
        <v>137</v>
      </c>
      <c r="AG462" s="4" t="s">
        <v>137</v>
      </c>
      <c r="AH462" s="9">
        <v>1042</v>
      </c>
      <c r="AI462" s="9">
        <v>1046</v>
      </c>
      <c r="AJ462" s="9">
        <v>0</v>
      </c>
      <c r="AK462" s="9">
        <v>0</v>
      </c>
      <c r="AL462" s="9">
        <v>0</v>
      </c>
      <c r="AM462" s="9">
        <v>203</v>
      </c>
      <c r="AN462" s="11" t="s">
        <v>137</v>
      </c>
      <c r="AO462" s="11">
        <v>1230</v>
      </c>
      <c r="AP462" s="11" t="s">
        <v>137</v>
      </c>
      <c r="AQ462" s="11" t="s">
        <v>137</v>
      </c>
      <c r="AR462" s="11" t="s">
        <v>137</v>
      </c>
      <c r="AS462" s="11" t="s">
        <v>137</v>
      </c>
      <c r="AT462" s="11" t="s">
        <v>137</v>
      </c>
      <c r="AU462">
        <v>0</v>
      </c>
    </row>
    <row r="463" spans="1:48">
      <c r="A463" s="2" t="s">
        <v>415</v>
      </c>
      <c r="B463" s="2">
        <f>B457+1</f>
        <v>97</v>
      </c>
      <c r="C463" s="2" t="s">
        <v>257</v>
      </c>
      <c r="D463" s="2" t="str">
        <f t="shared" si="119"/>
        <v>Macoupin County Cops Grant</v>
      </c>
      <c r="E463" s="2" t="s">
        <v>200</v>
      </c>
      <c r="H463" s="2" t="s">
        <v>99</v>
      </c>
      <c r="I463" s="4" t="s">
        <v>137</v>
      </c>
      <c r="J463" s="4" t="s">
        <v>137</v>
      </c>
      <c r="L463" s="4" t="s">
        <v>137</v>
      </c>
      <c r="M463" s="4" t="s">
        <v>137</v>
      </c>
      <c r="N463" s="4" t="s">
        <v>137</v>
      </c>
      <c r="O463" s="9">
        <v>0</v>
      </c>
      <c r="P463" s="9">
        <v>0</v>
      </c>
      <c r="Q463" s="9">
        <v>0</v>
      </c>
      <c r="R463" s="9">
        <v>0</v>
      </c>
      <c r="S463" s="9">
        <v>0</v>
      </c>
      <c r="T463" s="9">
        <v>0</v>
      </c>
      <c r="U463" s="9">
        <v>60000</v>
      </c>
      <c r="V463" s="9">
        <v>0</v>
      </c>
      <c r="W463" s="9">
        <v>0</v>
      </c>
      <c r="X463" s="9">
        <v>0</v>
      </c>
      <c r="Y463" s="9">
        <v>0</v>
      </c>
      <c r="Z463" s="7">
        <v>0</v>
      </c>
      <c r="AA463">
        <v>65000</v>
      </c>
      <c r="AB463">
        <v>0</v>
      </c>
      <c r="AC463" s="4" t="s">
        <v>137</v>
      </c>
      <c r="AD463" s="4" t="s">
        <v>137</v>
      </c>
      <c r="AE463"/>
      <c r="AF463" s="4" t="s">
        <v>137</v>
      </c>
      <c r="AG463" s="4" t="s">
        <v>137</v>
      </c>
      <c r="AH463" s="4" t="s">
        <v>137</v>
      </c>
      <c r="AI463" s="11">
        <v>0</v>
      </c>
      <c r="AJ463" s="11">
        <v>125360</v>
      </c>
      <c r="AK463" s="11">
        <v>0</v>
      </c>
      <c r="AL463" s="11">
        <v>0</v>
      </c>
      <c r="AM463" s="11">
        <v>0</v>
      </c>
      <c r="AN463" s="11">
        <v>0</v>
      </c>
      <c r="AO463" s="11">
        <v>0</v>
      </c>
      <c r="AP463" s="11">
        <v>0</v>
      </c>
      <c r="AQ463" s="11">
        <v>0</v>
      </c>
      <c r="AR463" s="11">
        <v>0</v>
      </c>
      <c r="AS463" s="11">
        <v>0</v>
      </c>
      <c r="AT463" s="11">
        <v>0</v>
      </c>
      <c r="AU463">
        <v>0</v>
      </c>
    </row>
    <row r="464" spans="1:48">
      <c r="A464" s="2" t="s">
        <v>415</v>
      </c>
      <c r="B464" s="2">
        <f>B463+1</f>
        <v>98</v>
      </c>
      <c r="C464" s="2" t="s">
        <v>340</v>
      </c>
      <c r="D464" s="2" t="str">
        <f t="shared" si="119"/>
        <v>Central Macoupin County Rural Water</v>
      </c>
      <c r="E464" s="2" t="s">
        <v>213</v>
      </c>
      <c r="H464" s="2" t="s">
        <v>414</v>
      </c>
      <c r="I464" s="4">
        <v>0</v>
      </c>
      <c r="J464" s="4">
        <v>0</v>
      </c>
      <c r="K464"/>
      <c r="L464" s="17">
        <v>0</v>
      </c>
      <c r="M464" s="4">
        <v>0</v>
      </c>
      <c r="N464" s="9" t="s">
        <v>137</v>
      </c>
      <c r="O464" s="9" t="s">
        <v>137</v>
      </c>
      <c r="P464" s="9" t="s">
        <v>137</v>
      </c>
      <c r="Q464" s="9" t="s">
        <v>137</v>
      </c>
      <c r="R464" s="9" t="s">
        <v>137</v>
      </c>
      <c r="S464" s="9" t="s">
        <v>137</v>
      </c>
      <c r="T464" s="9" t="s">
        <v>137</v>
      </c>
      <c r="U464" s="9" t="s">
        <v>137</v>
      </c>
      <c r="V464" s="9" t="s">
        <v>137</v>
      </c>
      <c r="W464" s="9" t="s">
        <v>137</v>
      </c>
      <c r="X464" s="9" t="s">
        <v>137</v>
      </c>
      <c r="Y464" s="9" t="s">
        <v>137</v>
      </c>
      <c r="Z464" s="12" t="s">
        <v>137</v>
      </c>
      <c r="AA464">
        <v>0</v>
      </c>
      <c r="AB464">
        <v>65000</v>
      </c>
      <c r="AC464" s="4">
        <v>0</v>
      </c>
      <c r="AD464" s="4">
        <v>0</v>
      </c>
      <c r="AE464"/>
      <c r="AF464" s="4">
        <v>0</v>
      </c>
      <c r="AG464" s="4">
        <v>174605</v>
      </c>
      <c r="AH464" s="12" t="s">
        <v>137</v>
      </c>
      <c r="AI464" s="12" t="s">
        <v>137</v>
      </c>
      <c r="AJ464" s="12" t="s">
        <v>137</v>
      </c>
      <c r="AK464" s="12" t="s">
        <v>137</v>
      </c>
      <c r="AL464" s="12" t="s">
        <v>137</v>
      </c>
      <c r="AM464" s="12" t="s">
        <v>137</v>
      </c>
      <c r="AN464" s="12" t="s">
        <v>137</v>
      </c>
      <c r="AO464" s="12" t="s">
        <v>137</v>
      </c>
      <c r="AP464" s="12" t="s">
        <v>137</v>
      </c>
      <c r="AQ464" s="12" t="s">
        <v>137</v>
      </c>
      <c r="AR464" s="12" t="s">
        <v>137</v>
      </c>
      <c r="AS464" s="12" t="s">
        <v>137</v>
      </c>
      <c r="AT464" s="12" t="s">
        <v>137</v>
      </c>
      <c r="AU464">
        <v>65000</v>
      </c>
      <c r="AV464" s="16"/>
    </row>
    <row r="465" spans="1:48">
      <c r="A465" s="2" t="str">
        <f>A464</f>
        <v>Special Purpose Fund</v>
      </c>
      <c r="B465" s="2">
        <f>B464</f>
        <v>98</v>
      </c>
      <c r="C465" s="2" t="str">
        <f>C464</f>
        <v>Central Macoupin County Rural Water</v>
      </c>
      <c r="D465" s="2" t="str">
        <f t="shared" si="119"/>
        <v>Central Macoupin County Rural Water</v>
      </c>
      <c r="E465" s="2" t="s">
        <v>205</v>
      </c>
      <c r="H465" s="2" t="str">
        <f>H464</f>
        <v>County Board Office</v>
      </c>
      <c r="I465" s="5">
        <v>0</v>
      </c>
      <c r="J465" s="5">
        <v>0</v>
      </c>
      <c r="K465"/>
      <c r="L465" s="18">
        <v>0</v>
      </c>
      <c r="M465" s="5">
        <v>0</v>
      </c>
      <c r="N465" s="4">
        <v>0</v>
      </c>
      <c r="O465" s="9" t="s">
        <v>137</v>
      </c>
      <c r="P465" s="9" t="s">
        <v>137</v>
      </c>
      <c r="Q465" s="9" t="s">
        <v>137</v>
      </c>
      <c r="R465" s="9" t="s">
        <v>137</v>
      </c>
      <c r="S465" s="9" t="s">
        <v>137</v>
      </c>
      <c r="T465" s="9" t="s">
        <v>137</v>
      </c>
      <c r="U465" s="9" t="s">
        <v>137</v>
      </c>
      <c r="V465" s="9" t="s">
        <v>137</v>
      </c>
      <c r="W465" s="9" t="s">
        <v>137</v>
      </c>
      <c r="X465" s="9" t="s">
        <v>137</v>
      </c>
      <c r="Y465" s="9" t="s">
        <v>137</v>
      </c>
      <c r="Z465" s="7" t="s">
        <v>137</v>
      </c>
      <c r="AA465">
        <v>37900</v>
      </c>
      <c r="AB465">
        <v>0</v>
      </c>
      <c r="AC465" s="5">
        <v>0</v>
      </c>
      <c r="AD465" s="5">
        <v>0</v>
      </c>
      <c r="AE465"/>
      <c r="AF465" s="5">
        <v>103000</v>
      </c>
      <c r="AG465" s="5">
        <v>122395</v>
      </c>
      <c r="AH465" s="4">
        <v>23433</v>
      </c>
      <c r="AI465" s="11" t="s">
        <v>137</v>
      </c>
      <c r="AJ465" s="11" t="s">
        <v>137</v>
      </c>
      <c r="AK465" s="11" t="s">
        <v>137</v>
      </c>
      <c r="AL465" s="11" t="s">
        <v>137</v>
      </c>
      <c r="AM465" s="11" t="s">
        <v>137</v>
      </c>
      <c r="AN465" s="11" t="s">
        <v>137</v>
      </c>
      <c r="AO465" s="11" t="s">
        <v>137</v>
      </c>
      <c r="AP465" s="11" t="s">
        <v>137</v>
      </c>
      <c r="AQ465" s="11" t="s">
        <v>137</v>
      </c>
      <c r="AR465" s="11" t="s">
        <v>137</v>
      </c>
      <c r="AS465" s="11" t="s">
        <v>137</v>
      </c>
      <c r="AT465" s="11" t="s">
        <v>137</v>
      </c>
      <c r="AU465">
        <v>0</v>
      </c>
    </row>
    <row r="466" spans="1:48">
      <c r="A466" s="2" t="s">
        <v>415</v>
      </c>
      <c r="B466" s="2">
        <f>B465+1</f>
        <v>99</v>
      </c>
      <c r="C466" s="2" t="s">
        <v>258</v>
      </c>
      <c r="D466" s="2" t="str">
        <f t="shared" si="119"/>
        <v>Circuit Clerk SDU Reimbursement Fund</v>
      </c>
      <c r="E466" s="2" t="s">
        <v>69</v>
      </c>
      <c r="H466" s="2" t="s">
        <v>127</v>
      </c>
      <c r="I466" s="9" t="s">
        <v>137</v>
      </c>
      <c r="J466" s="9" t="s">
        <v>137</v>
      </c>
      <c r="K466"/>
      <c r="L466" s="9" t="s">
        <v>137</v>
      </c>
      <c r="M466" s="9" t="s">
        <v>137</v>
      </c>
      <c r="N466" s="9">
        <v>0</v>
      </c>
      <c r="O466" s="9" t="s">
        <v>137</v>
      </c>
      <c r="P466" s="9" t="s">
        <v>137</v>
      </c>
      <c r="Q466" s="9" t="s">
        <v>137</v>
      </c>
      <c r="R466" s="9" t="s">
        <v>137</v>
      </c>
      <c r="S466" s="9" t="s">
        <v>137</v>
      </c>
      <c r="T466" s="9" t="s">
        <v>137</v>
      </c>
      <c r="U466" s="9" t="s">
        <v>137</v>
      </c>
      <c r="V466" s="9" t="s">
        <v>137</v>
      </c>
      <c r="W466" s="9" t="s">
        <v>137</v>
      </c>
      <c r="X466" s="9" t="s">
        <v>137</v>
      </c>
      <c r="Y466" s="9" t="s">
        <v>137</v>
      </c>
      <c r="Z466" s="12" t="s">
        <v>137</v>
      </c>
      <c r="AA466">
        <v>0</v>
      </c>
      <c r="AB466">
        <v>0</v>
      </c>
      <c r="AC466" s="12" t="s">
        <v>137</v>
      </c>
      <c r="AD466" s="12" t="s">
        <v>137</v>
      </c>
      <c r="AE466"/>
      <c r="AF466" s="12" t="s">
        <v>137</v>
      </c>
      <c r="AG466" s="12" t="s">
        <v>137</v>
      </c>
      <c r="AH466" s="12">
        <v>10</v>
      </c>
      <c r="AI466" s="12" t="s">
        <v>137</v>
      </c>
      <c r="AJ466" s="12" t="s">
        <v>137</v>
      </c>
      <c r="AK466" s="12" t="s">
        <v>137</v>
      </c>
      <c r="AL466" s="12" t="s">
        <v>137</v>
      </c>
      <c r="AM466" s="12" t="s">
        <v>137</v>
      </c>
      <c r="AN466" s="12" t="s">
        <v>137</v>
      </c>
      <c r="AO466" s="12" t="s">
        <v>137</v>
      </c>
      <c r="AP466" s="12" t="s">
        <v>137</v>
      </c>
      <c r="AQ466" s="12" t="s">
        <v>137</v>
      </c>
      <c r="AR466" s="12" t="s">
        <v>137</v>
      </c>
      <c r="AS466" s="12" t="s">
        <v>137</v>
      </c>
      <c r="AT466" s="12" t="s">
        <v>137</v>
      </c>
      <c r="AU466">
        <v>0</v>
      </c>
    </row>
    <row r="467" spans="1:48">
      <c r="A467" s="2" t="str">
        <f t="shared" ref="A467:C468" si="125">A466</f>
        <v>Special Purpose Fund</v>
      </c>
      <c r="B467" s="2">
        <f t="shared" si="125"/>
        <v>99</v>
      </c>
      <c r="C467" s="2" t="str">
        <f t="shared" si="125"/>
        <v>Circuit Clerk SDU Reimbursement Fund</v>
      </c>
      <c r="D467" s="2" t="str">
        <f t="shared" si="119"/>
        <v>Circuit Clerk SDU Reimbursement Fund</v>
      </c>
      <c r="E467" s="2" t="s">
        <v>59</v>
      </c>
      <c r="H467" s="2" t="str">
        <f>H466</f>
        <v>Circuit Clerk</v>
      </c>
      <c r="I467" s="4" t="s">
        <v>137</v>
      </c>
      <c r="J467" s="4" t="s">
        <v>137</v>
      </c>
      <c r="K467"/>
      <c r="L467" s="4" t="s">
        <v>137</v>
      </c>
      <c r="M467" s="4" t="s">
        <v>137</v>
      </c>
      <c r="N467" s="4">
        <v>0</v>
      </c>
      <c r="O467" s="9">
        <v>0</v>
      </c>
      <c r="P467" s="9">
        <v>0</v>
      </c>
      <c r="Q467" s="9">
        <v>0</v>
      </c>
      <c r="R467" s="9">
        <v>0</v>
      </c>
      <c r="S467" s="9">
        <v>0</v>
      </c>
      <c r="T467" s="9">
        <v>0</v>
      </c>
      <c r="U467" s="9">
        <v>0</v>
      </c>
      <c r="V467" s="9">
        <v>0</v>
      </c>
      <c r="W467" s="9">
        <v>0</v>
      </c>
      <c r="X467" s="9">
        <v>0</v>
      </c>
      <c r="Y467" s="9">
        <v>0</v>
      </c>
      <c r="Z467" s="7">
        <v>0</v>
      </c>
      <c r="AA467">
        <v>0</v>
      </c>
      <c r="AB467">
        <v>0</v>
      </c>
      <c r="AC467" s="4" t="s">
        <v>137</v>
      </c>
      <c r="AD467" s="4" t="s">
        <v>137</v>
      </c>
      <c r="AE467"/>
      <c r="AF467" s="4" t="s">
        <v>137</v>
      </c>
      <c r="AG467" s="4" t="s">
        <v>137</v>
      </c>
      <c r="AH467" s="4">
        <v>180</v>
      </c>
      <c r="AI467" s="11">
        <v>0</v>
      </c>
      <c r="AJ467" s="11">
        <v>25</v>
      </c>
      <c r="AK467" s="11">
        <v>0</v>
      </c>
      <c r="AL467" s="11">
        <v>0</v>
      </c>
      <c r="AM467" s="11">
        <v>0</v>
      </c>
      <c r="AN467" s="11">
        <v>0</v>
      </c>
      <c r="AO467" s="11">
        <v>0</v>
      </c>
      <c r="AP467" s="11">
        <v>0</v>
      </c>
      <c r="AQ467" s="11">
        <v>0</v>
      </c>
      <c r="AR467" s="11">
        <v>0</v>
      </c>
      <c r="AS467" s="11">
        <v>0</v>
      </c>
      <c r="AT467" s="11">
        <v>0</v>
      </c>
      <c r="AU467">
        <v>0</v>
      </c>
    </row>
    <row r="468" spans="1:48">
      <c r="A468" s="2" t="str">
        <f t="shared" si="125"/>
        <v>Special Purpose Fund</v>
      </c>
      <c r="B468" s="2">
        <f t="shared" si="125"/>
        <v>99</v>
      </c>
      <c r="C468" s="2" t="str">
        <f t="shared" si="125"/>
        <v>Circuit Clerk SDU Reimbursement Fund</v>
      </c>
      <c r="D468" s="2" t="str">
        <f t="shared" ref="D468:D506" si="126">C468</f>
        <v>Circuit Clerk SDU Reimbursement Fund</v>
      </c>
      <c r="E468" s="2" t="s">
        <v>143</v>
      </c>
      <c r="H468" s="2" t="str">
        <f>H467</f>
        <v>Circuit Clerk</v>
      </c>
      <c r="I468" s="4" t="s">
        <v>137</v>
      </c>
      <c r="J468" s="4" t="s">
        <v>137</v>
      </c>
      <c r="K468"/>
      <c r="L468" s="4" t="s">
        <v>137</v>
      </c>
      <c r="M468" s="4" t="s">
        <v>137</v>
      </c>
      <c r="N468" s="4">
        <v>0</v>
      </c>
      <c r="O468" s="9" t="s">
        <v>137</v>
      </c>
      <c r="P468" s="9" t="s">
        <v>137</v>
      </c>
      <c r="Q468" s="9" t="s">
        <v>137</v>
      </c>
      <c r="R468" s="9" t="s">
        <v>137</v>
      </c>
      <c r="S468" s="9" t="s">
        <v>137</v>
      </c>
      <c r="T468" s="9" t="s">
        <v>137</v>
      </c>
      <c r="U468" s="9" t="s">
        <v>137</v>
      </c>
      <c r="V468" s="9" t="s">
        <v>137</v>
      </c>
      <c r="W468" s="9" t="s">
        <v>137</v>
      </c>
      <c r="X468" s="9" t="s">
        <v>137</v>
      </c>
      <c r="Y468" s="9" t="s">
        <v>137</v>
      </c>
      <c r="Z468" s="7" t="s">
        <v>137</v>
      </c>
      <c r="AA468">
        <v>0</v>
      </c>
      <c r="AB468">
        <v>0</v>
      </c>
      <c r="AC468" s="4" t="s">
        <v>137</v>
      </c>
      <c r="AD468" s="4" t="s">
        <v>137</v>
      </c>
      <c r="AE468"/>
      <c r="AF468" s="4" t="s">
        <v>137</v>
      </c>
      <c r="AG468" s="4" t="s">
        <v>137</v>
      </c>
      <c r="AH468" s="4">
        <v>43495</v>
      </c>
      <c r="AI468" s="11" t="s">
        <v>137</v>
      </c>
      <c r="AJ468" s="11" t="s">
        <v>137</v>
      </c>
      <c r="AK468" s="11" t="s">
        <v>137</v>
      </c>
      <c r="AL468" s="11" t="s">
        <v>137</v>
      </c>
      <c r="AM468" s="11" t="s">
        <v>137</v>
      </c>
      <c r="AN468" s="11" t="s">
        <v>137</v>
      </c>
      <c r="AO468" s="11" t="s">
        <v>137</v>
      </c>
      <c r="AP468" s="11" t="s">
        <v>137</v>
      </c>
      <c r="AQ468" s="11" t="s">
        <v>137</v>
      </c>
      <c r="AR468" s="11" t="s">
        <v>137</v>
      </c>
      <c r="AS468" s="11" t="s">
        <v>137</v>
      </c>
      <c r="AT468" s="11" t="s">
        <v>137</v>
      </c>
      <c r="AU468">
        <v>0</v>
      </c>
    </row>
    <row r="469" spans="1:48">
      <c r="A469" s="2" t="s">
        <v>415</v>
      </c>
      <c r="B469" s="2">
        <f>B466+1</f>
        <v>100</v>
      </c>
      <c r="C469" s="2" t="s">
        <v>410</v>
      </c>
      <c r="D469" s="2" t="str">
        <f t="shared" si="126"/>
        <v>South Central Illinois Drug Task Force contract #4482</v>
      </c>
      <c r="E469" s="2" t="s">
        <v>388</v>
      </c>
      <c r="H469" s="2" t="s">
        <v>99</v>
      </c>
      <c r="I469" s="4">
        <v>0</v>
      </c>
      <c r="J469" s="4">
        <v>0</v>
      </c>
      <c r="K469"/>
      <c r="L469" s="17">
        <v>0</v>
      </c>
      <c r="M469" s="4" t="s">
        <v>137</v>
      </c>
      <c r="N469" s="9" t="s">
        <v>137</v>
      </c>
      <c r="O469" s="9" t="s">
        <v>137</v>
      </c>
      <c r="P469" s="9" t="s">
        <v>137</v>
      </c>
      <c r="Q469" s="9" t="s">
        <v>137</v>
      </c>
      <c r="R469" s="9" t="s">
        <v>137</v>
      </c>
      <c r="S469" s="9" t="s">
        <v>137</v>
      </c>
      <c r="T469" s="9" t="s">
        <v>137</v>
      </c>
      <c r="U469" s="9" t="s">
        <v>137</v>
      </c>
      <c r="V469" s="9" t="s">
        <v>137</v>
      </c>
      <c r="W469" s="9" t="s">
        <v>137</v>
      </c>
      <c r="X469" s="9" t="s">
        <v>137</v>
      </c>
      <c r="Y469" s="9" t="s">
        <v>137</v>
      </c>
      <c r="Z469" s="12" t="s">
        <v>137</v>
      </c>
      <c r="AA469">
        <v>0</v>
      </c>
      <c r="AB469">
        <v>0</v>
      </c>
      <c r="AC469" s="4">
        <v>0</v>
      </c>
      <c r="AD469" s="4">
        <v>0</v>
      </c>
      <c r="AE469"/>
      <c r="AF469" s="4">
        <v>5166</v>
      </c>
      <c r="AG469" s="4" t="s">
        <v>137</v>
      </c>
      <c r="AH469" s="12" t="s">
        <v>137</v>
      </c>
      <c r="AI469" s="12" t="s">
        <v>137</v>
      </c>
      <c r="AJ469" s="12" t="s">
        <v>137</v>
      </c>
      <c r="AK469" s="12" t="s">
        <v>137</v>
      </c>
      <c r="AL469" s="12" t="s">
        <v>137</v>
      </c>
      <c r="AM469" s="12" t="s">
        <v>137</v>
      </c>
      <c r="AN469" s="12" t="s">
        <v>137</v>
      </c>
      <c r="AO469" s="12" t="s">
        <v>137</v>
      </c>
      <c r="AP469" s="12" t="s">
        <v>137</v>
      </c>
      <c r="AQ469" s="12" t="s">
        <v>137</v>
      </c>
      <c r="AR469" s="12" t="s">
        <v>137</v>
      </c>
      <c r="AS469" s="12" t="s">
        <v>137</v>
      </c>
      <c r="AT469" s="12" t="s">
        <v>137</v>
      </c>
      <c r="AU469">
        <v>0</v>
      </c>
      <c r="AV469" s="16"/>
    </row>
    <row r="470" spans="1:48">
      <c r="A470" s="2" t="s">
        <v>415</v>
      </c>
      <c r="B470" s="2">
        <f>B469+1</f>
        <v>101</v>
      </c>
      <c r="C470" s="2" t="s">
        <v>402</v>
      </c>
      <c r="D470" s="2" t="str">
        <f t="shared" si="126"/>
        <v>South Central Illinois Drug Task Force - Contract #4614</v>
      </c>
      <c r="E470" s="2" t="s">
        <v>403</v>
      </c>
      <c r="H470" s="2" t="s">
        <v>99</v>
      </c>
      <c r="I470" s="4">
        <v>0</v>
      </c>
      <c r="J470" s="4">
        <v>0</v>
      </c>
      <c r="K470"/>
      <c r="L470" s="17">
        <v>0</v>
      </c>
      <c r="M470" s="4" t="s">
        <v>137</v>
      </c>
      <c r="N470" s="9" t="s">
        <v>137</v>
      </c>
      <c r="O470" s="9" t="s">
        <v>137</v>
      </c>
      <c r="P470" s="9" t="s">
        <v>137</v>
      </c>
      <c r="Q470" s="9" t="s">
        <v>137</v>
      </c>
      <c r="R470" s="9" t="s">
        <v>137</v>
      </c>
      <c r="S470" s="9" t="s">
        <v>137</v>
      </c>
      <c r="T470" s="9" t="s">
        <v>137</v>
      </c>
      <c r="U470" s="9" t="s">
        <v>137</v>
      </c>
      <c r="V470" s="9" t="s">
        <v>137</v>
      </c>
      <c r="W470" s="9" t="s">
        <v>137</v>
      </c>
      <c r="X470" s="9" t="s">
        <v>137</v>
      </c>
      <c r="Y470" s="9" t="s">
        <v>137</v>
      </c>
      <c r="Z470" s="12" t="s">
        <v>137</v>
      </c>
      <c r="AA470">
        <v>0</v>
      </c>
      <c r="AB470">
        <v>0</v>
      </c>
      <c r="AC470" s="4">
        <v>0</v>
      </c>
      <c r="AD470" s="4">
        <v>21779</v>
      </c>
      <c r="AE470"/>
      <c r="AF470" s="4">
        <v>0</v>
      </c>
      <c r="AG470" s="4" t="s">
        <v>137</v>
      </c>
      <c r="AH470" s="12" t="s">
        <v>137</v>
      </c>
      <c r="AI470" s="12" t="s">
        <v>137</v>
      </c>
      <c r="AJ470" s="12" t="s">
        <v>137</v>
      </c>
      <c r="AK470" s="12" t="s">
        <v>137</v>
      </c>
      <c r="AL470" s="12" t="s">
        <v>137</v>
      </c>
      <c r="AM470" s="12" t="s">
        <v>137</v>
      </c>
      <c r="AN470" s="12" t="s">
        <v>137</v>
      </c>
      <c r="AO470" s="12" t="s">
        <v>137</v>
      </c>
      <c r="AP470" s="12" t="s">
        <v>137</v>
      </c>
      <c r="AQ470" s="12" t="s">
        <v>137</v>
      </c>
      <c r="AR470" s="12" t="s">
        <v>137</v>
      </c>
      <c r="AS470" s="12" t="s">
        <v>137</v>
      </c>
      <c r="AT470" s="12" t="s">
        <v>137</v>
      </c>
      <c r="AU470">
        <v>0</v>
      </c>
      <c r="AV470" s="16"/>
    </row>
    <row r="471" spans="1:48">
      <c r="A471" s="2" t="str">
        <f t="shared" ref="A471:C472" si="127">A470</f>
        <v>Special Purpose Fund</v>
      </c>
      <c r="B471" s="2">
        <f t="shared" si="127"/>
        <v>101</v>
      </c>
      <c r="C471" s="2" t="str">
        <f t="shared" si="127"/>
        <v>South Central Illinois Drug Task Force - Contract #4614</v>
      </c>
      <c r="D471" s="2" t="str">
        <f t="shared" si="126"/>
        <v>South Central Illinois Drug Task Force - Contract #4614</v>
      </c>
      <c r="E471" s="2" t="s">
        <v>205</v>
      </c>
      <c r="H471" s="2" t="str">
        <f>H470</f>
        <v>Sheriff</v>
      </c>
      <c r="I471" s="4">
        <v>0</v>
      </c>
      <c r="J471" s="4">
        <v>0</v>
      </c>
      <c r="K471"/>
      <c r="L471" s="17">
        <v>0</v>
      </c>
      <c r="M471" s="4" t="s">
        <v>137</v>
      </c>
      <c r="N471" s="9" t="s">
        <v>137</v>
      </c>
      <c r="O471" s="9" t="s">
        <v>137</v>
      </c>
      <c r="P471" s="9" t="s">
        <v>137</v>
      </c>
      <c r="Q471" s="9" t="s">
        <v>137</v>
      </c>
      <c r="R471" s="9" t="s">
        <v>137</v>
      </c>
      <c r="S471" s="9" t="s">
        <v>137</v>
      </c>
      <c r="T471" s="9" t="s">
        <v>137</v>
      </c>
      <c r="U471" s="9" t="s">
        <v>137</v>
      </c>
      <c r="V471" s="9" t="s">
        <v>137</v>
      </c>
      <c r="W471" s="9" t="s">
        <v>137</v>
      </c>
      <c r="X471" s="9" t="s">
        <v>137</v>
      </c>
      <c r="Y471" s="9" t="s">
        <v>137</v>
      </c>
      <c r="Z471" s="12" t="s">
        <v>137</v>
      </c>
      <c r="AA471">
        <v>0</v>
      </c>
      <c r="AB471">
        <v>0</v>
      </c>
      <c r="AC471" s="4">
        <v>0</v>
      </c>
      <c r="AD471" s="4">
        <v>4129</v>
      </c>
      <c r="AE471"/>
      <c r="AF471" s="4">
        <v>0</v>
      </c>
      <c r="AG471" s="4" t="s">
        <v>137</v>
      </c>
      <c r="AH471" s="12" t="s">
        <v>137</v>
      </c>
      <c r="AI471" s="12" t="s">
        <v>137</v>
      </c>
      <c r="AJ471" s="12" t="s">
        <v>137</v>
      </c>
      <c r="AK471" s="12" t="s">
        <v>137</v>
      </c>
      <c r="AL471" s="12" t="s">
        <v>137</v>
      </c>
      <c r="AM471" s="12" t="s">
        <v>137</v>
      </c>
      <c r="AN471" s="12" t="s">
        <v>137</v>
      </c>
      <c r="AO471" s="12" t="s">
        <v>137</v>
      </c>
      <c r="AP471" s="12" t="s">
        <v>137</v>
      </c>
      <c r="AQ471" s="12" t="s">
        <v>137</v>
      </c>
      <c r="AR471" s="12" t="s">
        <v>137</v>
      </c>
      <c r="AS471" s="12" t="s">
        <v>137</v>
      </c>
      <c r="AT471" s="12" t="s">
        <v>137</v>
      </c>
      <c r="AU471">
        <v>0</v>
      </c>
      <c r="AV471" s="16"/>
    </row>
    <row r="472" spans="1:48">
      <c r="A472" s="2" t="str">
        <f t="shared" si="127"/>
        <v>Special Purpose Fund</v>
      </c>
      <c r="B472" s="2">
        <f t="shared" si="127"/>
        <v>101</v>
      </c>
      <c r="C472" s="2" t="str">
        <f t="shared" si="127"/>
        <v>South Central Illinois Drug Task Force - Contract #4614</v>
      </c>
      <c r="D472" s="2" t="str">
        <f t="shared" si="126"/>
        <v>South Central Illinois Drug Task Force - Contract #4614</v>
      </c>
      <c r="E472" s="2" t="s">
        <v>354</v>
      </c>
      <c r="H472" s="2" t="str">
        <f>H471</f>
        <v>Sheriff</v>
      </c>
      <c r="I472" s="5">
        <v>0</v>
      </c>
      <c r="J472" s="5">
        <v>0</v>
      </c>
      <c r="K472"/>
      <c r="L472" s="18">
        <v>0</v>
      </c>
      <c r="M472" s="5" t="s">
        <v>137</v>
      </c>
      <c r="N472" s="9" t="s">
        <v>137</v>
      </c>
      <c r="O472" s="9" t="s">
        <v>137</v>
      </c>
      <c r="P472" s="9" t="s">
        <v>137</v>
      </c>
      <c r="Q472" s="9" t="s">
        <v>137</v>
      </c>
      <c r="R472" s="9" t="s">
        <v>137</v>
      </c>
      <c r="S472" s="9" t="s">
        <v>137</v>
      </c>
      <c r="T472" s="9" t="s">
        <v>137</v>
      </c>
      <c r="U472" s="9" t="s">
        <v>137</v>
      </c>
      <c r="V472" s="9" t="s">
        <v>137</v>
      </c>
      <c r="W472" s="9" t="s">
        <v>137</v>
      </c>
      <c r="X472" s="9" t="s">
        <v>137</v>
      </c>
      <c r="Y472" s="9" t="s">
        <v>137</v>
      </c>
      <c r="Z472" s="12" t="s">
        <v>137</v>
      </c>
      <c r="AA472">
        <v>0</v>
      </c>
      <c r="AB472">
        <v>0</v>
      </c>
      <c r="AC472" s="5">
        <v>0</v>
      </c>
      <c r="AD472" s="5">
        <v>216</v>
      </c>
      <c r="AE472"/>
      <c r="AF472" s="5">
        <v>0</v>
      </c>
      <c r="AG472" s="5" t="s">
        <v>137</v>
      </c>
      <c r="AH472" s="12" t="s">
        <v>137</v>
      </c>
      <c r="AI472" s="12" t="s">
        <v>137</v>
      </c>
      <c r="AJ472" s="12" t="s">
        <v>137</v>
      </c>
      <c r="AK472" s="12" t="s">
        <v>137</v>
      </c>
      <c r="AL472" s="12" t="s">
        <v>137</v>
      </c>
      <c r="AM472" s="12" t="s">
        <v>137</v>
      </c>
      <c r="AN472" s="12" t="s">
        <v>137</v>
      </c>
      <c r="AO472" s="12" t="s">
        <v>137</v>
      </c>
      <c r="AP472" s="12" t="s">
        <v>137</v>
      </c>
      <c r="AQ472" s="12" t="s">
        <v>137</v>
      </c>
      <c r="AR472" s="12" t="s">
        <v>137</v>
      </c>
      <c r="AS472" s="12" t="s">
        <v>137</v>
      </c>
      <c r="AT472" s="12" t="s">
        <v>137</v>
      </c>
      <c r="AU472">
        <v>0</v>
      </c>
      <c r="AV472" s="16"/>
    </row>
    <row r="473" spans="1:48">
      <c r="A473" s="2" t="s">
        <v>415</v>
      </c>
      <c r="B473" s="2">
        <f>B470+1</f>
        <v>102</v>
      </c>
      <c r="C473" s="2" t="s">
        <v>384</v>
      </c>
      <c r="D473" s="2" t="str">
        <f t="shared" si="126"/>
        <v>South Central Illinois Drug Task Force - Contract #4514</v>
      </c>
      <c r="E473" s="2" t="s">
        <v>385</v>
      </c>
      <c r="H473" s="2" t="s">
        <v>99</v>
      </c>
      <c r="I473" s="4">
        <v>0</v>
      </c>
      <c r="J473" s="4">
        <v>0</v>
      </c>
      <c r="K473"/>
      <c r="L473" s="17">
        <v>0</v>
      </c>
      <c r="M473" s="4" t="s">
        <v>137</v>
      </c>
      <c r="N473" s="9" t="s">
        <v>137</v>
      </c>
      <c r="O473" s="9" t="s">
        <v>137</v>
      </c>
      <c r="P473" s="9" t="s">
        <v>137</v>
      </c>
      <c r="Q473" s="9" t="s">
        <v>137</v>
      </c>
      <c r="R473" s="9" t="s">
        <v>137</v>
      </c>
      <c r="S473" s="9" t="s">
        <v>137</v>
      </c>
      <c r="T473" s="9" t="s">
        <v>137</v>
      </c>
      <c r="U473" s="9" t="s">
        <v>137</v>
      </c>
      <c r="V473" s="9" t="s">
        <v>137</v>
      </c>
      <c r="W473" s="9" t="s">
        <v>137</v>
      </c>
      <c r="X473" s="9" t="s">
        <v>137</v>
      </c>
      <c r="Y473" s="9" t="s">
        <v>137</v>
      </c>
      <c r="Z473" s="12" t="s">
        <v>137</v>
      </c>
      <c r="AA473">
        <v>0</v>
      </c>
      <c r="AB473">
        <v>0</v>
      </c>
      <c r="AC473" s="4">
        <v>19885</v>
      </c>
      <c r="AD473" s="4">
        <v>69339</v>
      </c>
      <c r="AE473"/>
      <c r="AF473" s="4">
        <v>0</v>
      </c>
      <c r="AG473" s="4" t="s">
        <v>137</v>
      </c>
      <c r="AH473" s="12" t="s">
        <v>137</v>
      </c>
      <c r="AI473" s="12" t="s">
        <v>137</v>
      </c>
      <c r="AJ473" s="12" t="s">
        <v>137</v>
      </c>
      <c r="AK473" s="12" t="s">
        <v>137</v>
      </c>
      <c r="AL473" s="12" t="s">
        <v>137</v>
      </c>
      <c r="AM473" s="12" t="s">
        <v>137</v>
      </c>
      <c r="AN473" s="12" t="s">
        <v>137</v>
      </c>
      <c r="AO473" s="12" t="s">
        <v>137</v>
      </c>
      <c r="AP473" s="12" t="s">
        <v>137</v>
      </c>
      <c r="AQ473" s="12" t="s">
        <v>137</v>
      </c>
      <c r="AR473" s="12" t="s">
        <v>137</v>
      </c>
      <c r="AS473" s="12" t="s">
        <v>137</v>
      </c>
      <c r="AT473" s="12" t="s">
        <v>137</v>
      </c>
      <c r="AU473">
        <v>0</v>
      </c>
      <c r="AV473" s="16"/>
    </row>
    <row r="474" spans="1:48">
      <c r="A474" s="2" t="str">
        <f t="shared" ref="A474:C478" si="128">A473</f>
        <v>Special Purpose Fund</v>
      </c>
      <c r="B474" s="2">
        <f t="shared" si="128"/>
        <v>102</v>
      </c>
      <c r="C474" s="2" t="str">
        <f t="shared" si="128"/>
        <v>South Central Illinois Drug Task Force - Contract #4514</v>
      </c>
      <c r="D474" s="2" t="str">
        <f t="shared" si="126"/>
        <v>South Central Illinois Drug Task Force - Contract #4514</v>
      </c>
      <c r="E474" s="2" t="s">
        <v>205</v>
      </c>
      <c r="H474" s="2" t="str">
        <f>H473</f>
        <v>Sheriff</v>
      </c>
      <c r="I474" s="4">
        <v>0</v>
      </c>
      <c r="J474" s="4">
        <v>0</v>
      </c>
      <c r="K474"/>
      <c r="L474" s="17">
        <v>0</v>
      </c>
      <c r="M474" s="4" t="s">
        <v>137</v>
      </c>
      <c r="N474" s="9" t="s">
        <v>137</v>
      </c>
      <c r="O474" s="9" t="s">
        <v>137</v>
      </c>
      <c r="P474" s="9" t="s">
        <v>137</v>
      </c>
      <c r="Q474" s="9" t="s">
        <v>137</v>
      </c>
      <c r="R474" s="9" t="s">
        <v>137</v>
      </c>
      <c r="S474" s="9" t="s">
        <v>137</v>
      </c>
      <c r="T474" s="9" t="s">
        <v>137</v>
      </c>
      <c r="U474" s="9" t="s">
        <v>137</v>
      </c>
      <c r="V474" s="9" t="s">
        <v>137</v>
      </c>
      <c r="W474" s="9" t="s">
        <v>137</v>
      </c>
      <c r="X474" s="9" t="s">
        <v>137</v>
      </c>
      <c r="Y474" s="9" t="s">
        <v>137</v>
      </c>
      <c r="Z474" s="12" t="s">
        <v>137</v>
      </c>
      <c r="AA474">
        <v>0</v>
      </c>
      <c r="AB474">
        <v>0</v>
      </c>
      <c r="AC474" s="4">
        <v>5428</v>
      </c>
      <c r="AD474" s="4">
        <v>29569</v>
      </c>
      <c r="AE474"/>
      <c r="AF474" s="4">
        <v>0</v>
      </c>
      <c r="AG474" s="4" t="s">
        <v>137</v>
      </c>
      <c r="AH474" s="12" t="s">
        <v>137</v>
      </c>
      <c r="AI474" s="12" t="s">
        <v>137</v>
      </c>
      <c r="AJ474" s="12" t="s">
        <v>137</v>
      </c>
      <c r="AK474" s="12" t="s">
        <v>137</v>
      </c>
      <c r="AL474" s="12" t="s">
        <v>137</v>
      </c>
      <c r="AM474" s="12" t="s">
        <v>137</v>
      </c>
      <c r="AN474" s="12" t="s">
        <v>137</v>
      </c>
      <c r="AO474" s="12" t="s">
        <v>137</v>
      </c>
      <c r="AP474" s="12" t="s">
        <v>137</v>
      </c>
      <c r="AQ474" s="12" t="s">
        <v>137</v>
      </c>
      <c r="AR474" s="12" t="s">
        <v>137</v>
      </c>
      <c r="AS474" s="12" t="s">
        <v>137</v>
      </c>
      <c r="AT474" s="12" t="s">
        <v>137</v>
      </c>
      <c r="AU474">
        <v>0</v>
      </c>
      <c r="AV474" s="16"/>
    </row>
    <row r="475" spans="1:48">
      <c r="A475" s="2" t="str">
        <f t="shared" si="128"/>
        <v>Special Purpose Fund</v>
      </c>
      <c r="B475" s="2">
        <f t="shared" si="128"/>
        <v>102</v>
      </c>
      <c r="C475" s="2" t="str">
        <f t="shared" si="128"/>
        <v>South Central Illinois Drug Task Force - Contract #4514</v>
      </c>
      <c r="D475" s="2" t="str">
        <f t="shared" si="126"/>
        <v>South Central Illinois Drug Task Force - Contract #4514</v>
      </c>
      <c r="E475" s="2" t="s">
        <v>386</v>
      </c>
      <c r="H475" s="2" t="str">
        <f>H474</f>
        <v>Sheriff</v>
      </c>
      <c r="I475" s="4">
        <v>0</v>
      </c>
      <c r="J475" s="4">
        <v>0</v>
      </c>
      <c r="K475"/>
      <c r="L475" s="17">
        <v>0</v>
      </c>
      <c r="M475" s="4" t="s">
        <v>137</v>
      </c>
      <c r="N475" s="9" t="s">
        <v>137</v>
      </c>
      <c r="O475" s="9" t="s">
        <v>137</v>
      </c>
      <c r="P475" s="9" t="s">
        <v>137</v>
      </c>
      <c r="Q475" s="9" t="s">
        <v>137</v>
      </c>
      <c r="R475" s="9" t="s">
        <v>137</v>
      </c>
      <c r="S475" s="9" t="s">
        <v>137</v>
      </c>
      <c r="T475" s="9" t="s">
        <v>137</v>
      </c>
      <c r="U475" s="9" t="s">
        <v>137</v>
      </c>
      <c r="V475" s="9" t="s">
        <v>137</v>
      </c>
      <c r="W475" s="9" t="s">
        <v>137</v>
      </c>
      <c r="X475" s="9" t="s">
        <v>137</v>
      </c>
      <c r="Y475" s="9" t="s">
        <v>137</v>
      </c>
      <c r="Z475" s="12" t="s">
        <v>137</v>
      </c>
      <c r="AA475">
        <v>0</v>
      </c>
      <c r="AB475">
        <v>0</v>
      </c>
      <c r="AC475" s="4">
        <v>849</v>
      </c>
      <c r="AD475" s="4">
        <v>895</v>
      </c>
      <c r="AE475"/>
      <c r="AF475" s="4">
        <v>0</v>
      </c>
      <c r="AG475" s="4" t="s">
        <v>137</v>
      </c>
      <c r="AH475" s="12" t="s">
        <v>137</v>
      </c>
      <c r="AI475" s="12" t="s">
        <v>137</v>
      </c>
      <c r="AJ475" s="12" t="s">
        <v>137</v>
      </c>
      <c r="AK475" s="12" t="s">
        <v>137</v>
      </c>
      <c r="AL475" s="12" t="s">
        <v>137</v>
      </c>
      <c r="AM475" s="12" t="s">
        <v>137</v>
      </c>
      <c r="AN475" s="12" t="s">
        <v>137</v>
      </c>
      <c r="AO475" s="12" t="s">
        <v>137</v>
      </c>
      <c r="AP475" s="12" t="s">
        <v>137</v>
      </c>
      <c r="AQ475" s="12" t="s">
        <v>137</v>
      </c>
      <c r="AR475" s="12" t="s">
        <v>137</v>
      </c>
      <c r="AS475" s="12" t="s">
        <v>137</v>
      </c>
      <c r="AT475" s="12" t="s">
        <v>137</v>
      </c>
      <c r="AU475">
        <v>0</v>
      </c>
      <c r="AV475" s="16"/>
    </row>
    <row r="476" spans="1:48">
      <c r="A476" s="2" t="str">
        <f t="shared" si="128"/>
        <v>Special Purpose Fund</v>
      </c>
      <c r="B476" s="2">
        <f t="shared" si="128"/>
        <v>102</v>
      </c>
      <c r="C476" s="2" t="str">
        <f t="shared" si="128"/>
        <v>South Central Illinois Drug Task Force - Contract #4514</v>
      </c>
      <c r="D476" s="2" t="str">
        <f t="shared" si="126"/>
        <v>South Central Illinois Drug Task Force - Contract #4514</v>
      </c>
      <c r="E476" s="2" t="s">
        <v>387</v>
      </c>
      <c r="H476" s="2" t="str">
        <f>H475</f>
        <v>Sheriff</v>
      </c>
      <c r="I476" s="4">
        <v>0</v>
      </c>
      <c r="J476" s="4">
        <v>0</v>
      </c>
      <c r="K476"/>
      <c r="L476" s="17">
        <v>0</v>
      </c>
      <c r="M476" s="4" t="s">
        <v>137</v>
      </c>
      <c r="N476" s="9" t="s">
        <v>137</v>
      </c>
      <c r="O476" s="9" t="s">
        <v>137</v>
      </c>
      <c r="P476" s="9" t="s">
        <v>137</v>
      </c>
      <c r="Q476" s="9" t="s">
        <v>137</v>
      </c>
      <c r="R476" s="9" t="s">
        <v>137</v>
      </c>
      <c r="S476" s="9" t="s">
        <v>137</v>
      </c>
      <c r="T476" s="9" t="s">
        <v>137</v>
      </c>
      <c r="U476" s="9" t="s">
        <v>137</v>
      </c>
      <c r="V476" s="9" t="s">
        <v>137</v>
      </c>
      <c r="W476" s="9" t="s">
        <v>137</v>
      </c>
      <c r="X476" s="9" t="s">
        <v>137</v>
      </c>
      <c r="Y476" s="9" t="s">
        <v>137</v>
      </c>
      <c r="Z476" s="12" t="s">
        <v>137</v>
      </c>
      <c r="AA476">
        <v>0</v>
      </c>
      <c r="AB476">
        <v>0</v>
      </c>
      <c r="AC476" s="4">
        <v>0</v>
      </c>
      <c r="AD476" s="4">
        <v>0</v>
      </c>
      <c r="AE476"/>
      <c r="AF476" s="4">
        <v>0</v>
      </c>
      <c r="AG476" s="4" t="s">
        <v>137</v>
      </c>
      <c r="AH476" s="12" t="s">
        <v>137</v>
      </c>
      <c r="AI476" s="12" t="s">
        <v>137</v>
      </c>
      <c r="AJ476" s="12" t="s">
        <v>137</v>
      </c>
      <c r="AK476" s="12" t="s">
        <v>137</v>
      </c>
      <c r="AL476" s="12" t="s">
        <v>137</v>
      </c>
      <c r="AM476" s="12" t="s">
        <v>137</v>
      </c>
      <c r="AN476" s="12" t="s">
        <v>137</v>
      </c>
      <c r="AO476" s="12" t="s">
        <v>137</v>
      </c>
      <c r="AP476" s="12" t="s">
        <v>137</v>
      </c>
      <c r="AQ476" s="12" t="s">
        <v>137</v>
      </c>
      <c r="AR476" s="12" t="s">
        <v>137</v>
      </c>
      <c r="AS476" s="12" t="s">
        <v>137</v>
      </c>
      <c r="AT476" s="12" t="s">
        <v>137</v>
      </c>
      <c r="AU476">
        <v>0</v>
      </c>
      <c r="AV476" s="16"/>
    </row>
    <row r="477" spans="1:48">
      <c r="A477" s="2" t="str">
        <f t="shared" si="128"/>
        <v>Special Purpose Fund</v>
      </c>
      <c r="B477" s="2">
        <f t="shared" si="128"/>
        <v>102</v>
      </c>
      <c r="C477" s="2" t="str">
        <f t="shared" si="128"/>
        <v>South Central Illinois Drug Task Force - Contract #4514</v>
      </c>
      <c r="D477" s="2" t="str">
        <f t="shared" si="126"/>
        <v>South Central Illinois Drug Task Force - Contract #4514</v>
      </c>
      <c r="E477" s="2" t="s">
        <v>354</v>
      </c>
      <c r="H477" s="2" t="str">
        <f>H476</f>
        <v>Sheriff</v>
      </c>
      <c r="I477" s="6">
        <v>0</v>
      </c>
      <c r="J477" s="6">
        <v>0</v>
      </c>
      <c r="K477"/>
      <c r="L477" s="19">
        <v>0</v>
      </c>
      <c r="M477" s="6" t="s">
        <v>137</v>
      </c>
      <c r="N477" s="9" t="s">
        <v>137</v>
      </c>
      <c r="O477" s="9" t="s">
        <v>137</v>
      </c>
      <c r="P477" s="9" t="s">
        <v>137</v>
      </c>
      <c r="Q477" s="9" t="s">
        <v>137</v>
      </c>
      <c r="R477" s="9" t="s">
        <v>137</v>
      </c>
      <c r="S477" s="9" t="s">
        <v>137</v>
      </c>
      <c r="T477" s="9" t="s">
        <v>137</v>
      </c>
      <c r="U477" s="9" t="s">
        <v>137</v>
      </c>
      <c r="V477" s="9" t="s">
        <v>137</v>
      </c>
      <c r="W477" s="9" t="s">
        <v>137</v>
      </c>
      <c r="X477" s="9" t="s">
        <v>137</v>
      </c>
      <c r="Y477" s="9" t="s">
        <v>137</v>
      </c>
      <c r="Z477" s="12" t="s">
        <v>137</v>
      </c>
      <c r="AA477">
        <v>0</v>
      </c>
      <c r="AB477">
        <v>0</v>
      </c>
      <c r="AC477" s="6">
        <v>389</v>
      </c>
      <c r="AD477" s="6">
        <v>2030</v>
      </c>
      <c r="AE477"/>
      <c r="AF477" s="6">
        <v>0</v>
      </c>
      <c r="AG477" s="6" t="s">
        <v>137</v>
      </c>
      <c r="AH477" s="12" t="s">
        <v>137</v>
      </c>
      <c r="AI477" s="12" t="s">
        <v>137</v>
      </c>
      <c r="AJ477" s="12" t="s">
        <v>137</v>
      </c>
      <c r="AK477" s="12" t="s">
        <v>137</v>
      </c>
      <c r="AL477" s="12" t="s">
        <v>137</v>
      </c>
      <c r="AM477" s="12" t="s">
        <v>137</v>
      </c>
      <c r="AN477" s="12" t="s">
        <v>137</v>
      </c>
      <c r="AO477" s="12" t="s">
        <v>137</v>
      </c>
      <c r="AP477" s="12" t="s">
        <v>137</v>
      </c>
      <c r="AQ477" s="12" t="s">
        <v>137</v>
      </c>
      <c r="AR477" s="12" t="s">
        <v>137</v>
      </c>
      <c r="AS477" s="12" t="s">
        <v>137</v>
      </c>
      <c r="AT477" s="12" t="s">
        <v>137</v>
      </c>
      <c r="AU477">
        <v>0</v>
      </c>
      <c r="AV477" s="16"/>
    </row>
    <row r="478" spans="1:48">
      <c r="A478" s="2" t="str">
        <f t="shared" si="128"/>
        <v>Special Purpose Fund</v>
      </c>
      <c r="B478" s="2">
        <f t="shared" si="128"/>
        <v>102</v>
      </c>
      <c r="C478" s="2" t="str">
        <f t="shared" si="128"/>
        <v>South Central Illinois Drug Task Force - Contract #4514</v>
      </c>
      <c r="D478" s="2" t="str">
        <f t="shared" si="126"/>
        <v>South Central Illinois Drug Task Force - Contract #4514</v>
      </c>
      <c r="E478" s="2" t="s">
        <v>388</v>
      </c>
      <c r="H478" s="2" t="str">
        <f>H477</f>
        <v>Sheriff</v>
      </c>
      <c r="I478" s="5">
        <v>0</v>
      </c>
      <c r="J478" s="5">
        <v>0</v>
      </c>
      <c r="K478"/>
      <c r="L478" s="18">
        <v>0</v>
      </c>
      <c r="M478" s="5" t="s">
        <v>137</v>
      </c>
      <c r="N478" s="9" t="s">
        <v>137</v>
      </c>
      <c r="O478" s="9" t="s">
        <v>137</v>
      </c>
      <c r="P478" s="9" t="s">
        <v>137</v>
      </c>
      <c r="Q478" s="9" t="s">
        <v>137</v>
      </c>
      <c r="R478" s="9" t="s">
        <v>137</v>
      </c>
      <c r="S478" s="9" t="s">
        <v>137</v>
      </c>
      <c r="T478" s="9" t="s">
        <v>137</v>
      </c>
      <c r="U478" s="9" t="s">
        <v>137</v>
      </c>
      <c r="V478" s="9" t="s">
        <v>137</v>
      </c>
      <c r="W478" s="9" t="s">
        <v>137</v>
      </c>
      <c r="X478" s="9" t="s">
        <v>137</v>
      </c>
      <c r="Y478" s="9" t="s">
        <v>137</v>
      </c>
      <c r="Z478" s="12" t="s">
        <v>137</v>
      </c>
      <c r="AA478">
        <v>0</v>
      </c>
      <c r="AB478">
        <v>0</v>
      </c>
      <c r="AC478" s="5">
        <v>0</v>
      </c>
      <c r="AD478" s="5">
        <v>1100</v>
      </c>
      <c r="AE478"/>
      <c r="AF478" s="5">
        <v>0</v>
      </c>
      <c r="AG478" s="5" t="s">
        <v>137</v>
      </c>
      <c r="AH478" s="12" t="s">
        <v>137</v>
      </c>
      <c r="AI478" s="12" t="s">
        <v>137</v>
      </c>
      <c r="AJ478" s="12" t="s">
        <v>137</v>
      </c>
      <c r="AK478" s="12" t="s">
        <v>137</v>
      </c>
      <c r="AL478" s="12" t="s">
        <v>137</v>
      </c>
      <c r="AM478" s="12" t="s">
        <v>137</v>
      </c>
      <c r="AN478" s="12" t="s">
        <v>137</v>
      </c>
      <c r="AO478" s="12" t="s">
        <v>137</v>
      </c>
      <c r="AP478" s="12" t="s">
        <v>137</v>
      </c>
      <c r="AQ478" s="12" t="s">
        <v>137</v>
      </c>
      <c r="AR478" s="12" t="s">
        <v>137</v>
      </c>
      <c r="AS478" s="12" t="s">
        <v>137</v>
      </c>
      <c r="AT478" s="12" t="s">
        <v>137</v>
      </c>
      <c r="AU478">
        <v>0</v>
      </c>
      <c r="AV478" s="16"/>
    </row>
    <row r="479" spans="1:48">
      <c r="A479" s="2" t="s">
        <v>415</v>
      </c>
      <c r="B479" s="2">
        <f>B473+1</f>
        <v>103</v>
      </c>
      <c r="C479" s="2" t="s">
        <v>405</v>
      </c>
      <c r="D479" s="2" t="str">
        <f t="shared" si="126"/>
        <v>South Central Illinois Drug Task Force - Contract #4714</v>
      </c>
      <c r="E479" s="2" t="s">
        <v>406</v>
      </c>
      <c r="H479" s="2" t="s">
        <v>99</v>
      </c>
      <c r="I479" s="4">
        <v>0</v>
      </c>
      <c r="J479" s="4">
        <v>0</v>
      </c>
      <c r="K479"/>
      <c r="L479" s="17">
        <v>0</v>
      </c>
      <c r="M479" s="4" t="s">
        <v>137</v>
      </c>
      <c r="N479" s="9" t="s">
        <v>137</v>
      </c>
      <c r="O479" s="9" t="s">
        <v>137</v>
      </c>
      <c r="P479" s="9" t="s">
        <v>137</v>
      </c>
      <c r="Q479" s="9" t="s">
        <v>137</v>
      </c>
      <c r="R479" s="9" t="s">
        <v>137</v>
      </c>
      <c r="S479" s="9" t="s">
        <v>137</v>
      </c>
      <c r="T479" s="9" t="s">
        <v>137</v>
      </c>
      <c r="U479" s="9" t="s">
        <v>137</v>
      </c>
      <c r="V479" s="9" t="s">
        <v>137</v>
      </c>
      <c r="W479" s="9" t="s">
        <v>137</v>
      </c>
      <c r="X479" s="9" t="s">
        <v>137</v>
      </c>
      <c r="Y479" s="9" t="s">
        <v>137</v>
      </c>
      <c r="Z479" s="12" t="s">
        <v>137</v>
      </c>
      <c r="AA479">
        <v>0</v>
      </c>
      <c r="AB479">
        <v>0</v>
      </c>
      <c r="AC479" s="4">
        <v>0</v>
      </c>
      <c r="AD479" s="4">
        <v>0</v>
      </c>
      <c r="AE479"/>
      <c r="AF479" s="4">
        <v>41777</v>
      </c>
      <c r="AG479" s="4" t="s">
        <v>137</v>
      </c>
      <c r="AH479" s="12" t="s">
        <v>137</v>
      </c>
      <c r="AI479" s="12" t="s">
        <v>137</v>
      </c>
      <c r="AJ479" s="12" t="s">
        <v>137</v>
      </c>
      <c r="AK479" s="12" t="s">
        <v>137</v>
      </c>
      <c r="AL479" s="12" t="s">
        <v>137</v>
      </c>
      <c r="AM479" s="12" t="s">
        <v>137</v>
      </c>
      <c r="AN479" s="12" t="s">
        <v>137</v>
      </c>
      <c r="AO479" s="12" t="s">
        <v>137</v>
      </c>
      <c r="AP479" s="12" t="s">
        <v>137</v>
      </c>
      <c r="AQ479" s="12" t="s">
        <v>137</v>
      </c>
      <c r="AR479" s="12" t="s">
        <v>137</v>
      </c>
      <c r="AS479" s="12" t="s">
        <v>137</v>
      </c>
      <c r="AT479" s="12" t="s">
        <v>137</v>
      </c>
      <c r="AU479">
        <v>0</v>
      </c>
      <c r="AV479" s="16"/>
    </row>
    <row r="480" spans="1:48">
      <c r="A480" s="2" t="s">
        <v>415</v>
      </c>
      <c r="B480" s="2">
        <f t="shared" ref="B480:C482" si="129">B479</f>
        <v>103</v>
      </c>
      <c r="C480" s="2" t="str">
        <f t="shared" si="129"/>
        <v>South Central Illinois Drug Task Force - Contract #4714</v>
      </c>
      <c r="D480" s="2" t="str">
        <f t="shared" si="126"/>
        <v>South Central Illinois Drug Task Force - Contract #4714</v>
      </c>
      <c r="E480" s="2" t="s">
        <v>205</v>
      </c>
      <c r="H480" s="2" t="str">
        <f>H479</f>
        <v>Sheriff</v>
      </c>
      <c r="I480" s="4">
        <v>0</v>
      </c>
      <c r="J480" s="4">
        <v>0</v>
      </c>
      <c r="K480"/>
      <c r="L480" s="17">
        <v>0</v>
      </c>
      <c r="M480" s="4" t="s">
        <v>137</v>
      </c>
      <c r="N480" s="9" t="s">
        <v>137</v>
      </c>
      <c r="O480" s="9" t="s">
        <v>137</v>
      </c>
      <c r="P480" s="9" t="s">
        <v>137</v>
      </c>
      <c r="Q480" s="9" t="s">
        <v>137</v>
      </c>
      <c r="R480" s="9" t="s">
        <v>137</v>
      </c>
      <c r="S480" s="9" t="s">
        <v>137</v>
      </c>
      <c r="T480" s="9" t="s">
        <v>137</v>
      </c>
      <c r="U480" s="9" t="s">
        <v>137</v>
      </c>
      <c r="V480" s="9" t="s">
        <v>137</v>
      </c>
      <c r="W480" s="9" t="s">
        <v>137</v>
      </c>
      <c r="X480" s="9" t="s">
        <v>137</v>
      </c>
      <c r="Y480" s="9" t="s">
        <v>137</v>
      </c>
      <c r="Z480" s="12" t="s">
        <v>137</v>
      </c>
      <c r="AA480">
        <v>0</v>
      </c>
      <c r="AB480">
        <v>0</v>
      </c>
      <c r="AC480" s="4">
        <v>0</v>
      </c>
      <c r="AD480" s="4">
        <v>0</v>
      </c>
      <c r="AE480"/>
      <c r="AF480" s="4">
        <v>43834</v>
      </c>
      <c r="AG480" s="4" t="s">
        <v>137</v>
      </c>
      <c r="AH480" s="12" t="s">
        <v>137</v>
      </c>
      <c r="AI480" s="12" t="s">
        <v>137</v>
      </c>
      <c r="AJ480" s="12" t="s">
        <v>137</v>
      </c>
      <c r="AK480" s="12" t="s">
        <v>137</v>
      </c>
      <c r="AL480" s="12" t="s">
        <v>137</v>
      </c>
      <c r="AM480" s="12" t="s">
        <v>137</v>
      </c>
      <c r="AN480" s="12" t="s">
        <v>137</v>
      </c>
      <c r="AO480" s="12" t="s">
        <v>137</v>
      </c>
      <c r="AP480" s="12" t="s">
        <v>137</v>
      </c>
      <c r="AQ480" s="12" t="s">
        <v>137</v>
      </c>
      <c r="AR480" s="12" t="s">
        <v>137</v>
      </c>
      <c r="AS480" s="12" t="s">
        <v>137</v>
      </c>
      <c r="AT480" s="12" t="s">
        <v>137</v>
      </c>
      <c r="AU480">
        <v>0</v>
      </c>
      <c r="AV480" s="16"/>
    </row>
    <row r="481" spans="1:48">
      <c r="A481" s="2" t="s">
        <v>415</v>
      </c>
      <c r="B481" s="2">
        <f t="shared" si="129"/>
        <v>103</v>
      </c>
      <c r="C481" s="2" t="str">
        <f t="shared" si="129"/>
        <v>South Central Illinois Drug Task Force - Contract #4714</v>
      </c>
      <c r="D481" s="2" t="str">
        <f t="shared" si="126"/>
        <v>South Central Illinois Drug Task Force - Contract #4714</v>
      </c>
      <c r="E481" s="2" t="s">
        <v>386</v>
      </c>
      <c r="H481" s="2" t="str">
        <f>H480</f>
        <v>Sheriff</v>
      </c>
      <c r="I481" s="4">
        <v>0</v>
      </c>
      <c r="J481" s="4">
        <v>0</v>
      </c>
      <c r="K481"/>
      <c r="L481" s="17">
        <v>0</v>
      </c>
      <c r="M481" s="4" t="s">
        <v>137</v>
      </c>
      <c r="N481" s="9" t="s">
        <v>137</v>
      </c>
      <c r="O481" s="9" t="s">
        <v>137</v>
      </c>
      <c r="P481" s="9" t="s">
        <v>137</v>
      </c>
      <c r="Q481" s="9" t="s">
        <v>137</v>
      </c>
      <c r="R481" s="9" t="s">
        <v>137</v>
      </c>
      <c r="S481" s="9" t="s">
        <v>137</v>
      </c>
      <c r="T481" s="9" t="s">
        <v>137</v>
      </c>
      <c r="U481" s="9" t="s">
        <v>137</v>
      </c>
      <c r="V481" s="9" t="s">
        <v>137</v>
      </c>
      <c r="W481" s="9" t="s">
        <v>137</v>
      </c>
      <c r="X481" s="9" t="s">
        <v>137</v>
      </c>
      <c r="Y481" s="9" t="s">
        <v>137</v>
      </c>
      <c r="Z481" s="12" t="s">
        <v>137</v>
      </c>
      <c r="AA481">
        <v>0</v>
      </c>
      <c r="AB481">
        <v>0</v>
      </c>
      <c r="AC481" s="4">
        <v>0</v>
      </c>
      <c r="AD481" s="4">
        <v>0</v>
      </c>
      <c r="AE481"/>
      <c r="AF481" s="4">
        <v>1406</v>
      </c>
      <c r="AG481" s="4" t="s">
        <v>137</v>
      </c>
      <c r="AH481" s="12" t="s">
        <v>137</v>
      </c>
      <c r="AI481" s="12" t="s">
        <v>137</v>
      </c>
      <c r="AJ481" s="12" t="s">
        <v>137</v>
      </c>
      <c r="AK481" s="12" t="s">
        <v>137</v>
      </c>
      <c r="AL481" s="12" t="s">
        <v>137</v>
      </c>
      <c r="AM481" s="12" t="s">
        <v>137</v>
      </c>
      <c r="AN481" s="12" t="s">
        <v>137</v>
      </c>
      <c r="AO481" s="12" t="s">
        <v>137</v>
      </c>
      <c r="AP481" s="12" t="s">
        <v>137</v>
      </c>
      <c r="AQ481" s="12" t="s">
        <v>137</v>
      </c>
      <c r="AR481" s="12" t="s">
        <v>137</v>
      </c>
      <c r="AS481" s="12" t="s">
        <v>137</v>
      </c>
      <c r="AT481" s="12" t="s">
        <v>137</v>
      </c>
      <c r="AU481">
        <v>0</v>
      </c>
      <c r="AV481" s="16"/>
    </row>
    <row r="482" spans="1:48">
      <c r="A482" s="2" t="s">
        <v>415</v>
      </c>
      <c r="B482" s="2">
        <f t="shared" si="129"/>
        <v>103</v>
      </c>
      <c r="C482" s="2" t="str">
        <f t="shared" si="129"/>
        <v>South Central Illinois Drug Task Force - Contract #4714</v>
      </c>
      <c r="D482" s="2" t="str">
        <f t="shared" si="126"/>
        <v>South Central Illinois Drug Task Force - Contract #4714</v>
      </c>
      <c r="E482" s="2" t="s">
        <v>354</v>
      </c>
      <c r="H482" s="2" t="str">
        <f>H481</f>
        <v>Sheriff</v>
      </c>
      <c r="I482" s="5">
        <v>0</v>
      </c>
      <c r="J482" s="5">
        <v>0</v>
      </c>
      <c r="K482"/>
      <c r="L482" s="18">
        <v>0</v>
      </c>
      <c r="M482" s="5" t="s">
        <v>137</v>
      </c>
      <c r="N482" s="9" t="s">
        <v>137</v>
      </c>
      <c r="O482" s="9" t="s">
        <v>137</v>
      </c>
      <c r="P482" s="9" t="s">
        <v>137</v>
      </c>
      <c r="Q482" s="9" t="s">
        <v>137</v>
      </c>
      <c r="R482" s="9" t="s">
        <v>137</v>
      </c>
      <c r="S482" s="9" t="s">
        <v>137</v>
      </c>
      <c r="T482" s="9" t="s">
        <v>137</v>
      </c>
      <c r="U482" s="9" t="s">
        <v>137</v>
      </c>
      <c r="V482" s="9" t="s">
        <v>137</v>
      </c>
      <c r="W482" s="9" t="s">
        <v>137</v>
      </c>
      <c r="X482" s="9" t="s">
        <v>137</v>
      </c>
      <c r="Y482" s="9" t="s">
        <v>137</v>
      </c>
      <c r="Z482" s="12" t="s">
        <v>137</v>
      </c>
      <c r="AA482">
        <v>0</v>
      </c>
      <c r="AB482">
        <v>0</v>
      </c>
      <c r="AC482" s="5">
        <v>0</v>
      </c>
      <c r="AD482" s="5">
        <v>0</v>
      </c>
      <c r="AE482"/>
      <c r="AF482" s="5">
        <v>1586</v>
      </c>
      <c r="AG482" s="5" t="s">
        <v>137</v>
      </c>
      <c r="AH482" s="12" t="s">
        <v>137</v>
      </c>
      <c r="AI482" s="12" t="s">
        <v>137</v>
      </c>
      <c r="AJ482" s="12" t="s">
        <v>137</v>
      </c>
      <c r="AK482" s="12" t="s">
        <v>137</v>
      </c>
      <c r="AL482" s="12" t="s">
        <v>137</v>
      </c>
      <c r="AM482" s="12" t="s">
        <v>137</v>
      </c>
      <c r="AN482" s="12" t="s">
        <v>137</v>
      </c>
      <c r="AO482" s="12" t="s">
        <v>137</v>
      </c>
      <c r="AP482" s="12" t="s">
        <v>137</v>
      </c>
      <c r="AQ482" s="12" t="s">
        <v>137</v>
      </c>
      <c r="AR482" s="12" t="s">
        <v>137</v>
      </c>
      <c r="AS482" s="12" t="s">
        <v>137</v>
      </c>
      <c r="AT482" s="12" t="s">
        <v>137</v>
      </c>
      <c r="AU482">
        <v>0</v>
      </c>
      <c r="AV482" s="16"/>
    </row>
    <row r="483" spans="1:48">
      <c r="A483" s="2" t="s">
        <v>415</v>
      </c>
      <c r="B483" s="2">
        <f>B479+1</f>
        <v>104</v>
      </c>
      <c r="C483" s="2" t="s">
        <v>389</v>
      </c>
      <c r="D483" s="2" t="str">
        <f t="shared" si="126"/>
        <v>South Central Illinois Drug Task Force - Contract #4418</v>
      </c>
      <c r="E483" s="2" t="s">
        <v>385</v>
      </c>
      <c r="H483" s="2" t="s">
        <v>99</v>
      </c>
      <c r="I483" s="4">
        <v>0</v>
      </c>
      <c r="J483" s="4">
        <v>0</v>
      </c>
      <c r="K483"/>
      <c r="L483" s="17">
        <v>0</v>
      </c>
      <c r="M483" s="12" t="s">
        <v>137</v>
      </c>
      <c r="N483" s="9" t="s">
        <v>137</v>
      </c>
      <c r="O483" s="9" t="s">
        <v>137</v>
      </c>
      <c r="P483" s="9" t="s">
        <v>137</v>
      </c>
      <c r="Q483" s="9" t="s">
        <v>137</v>
      </c>
      <c r="R483" s="9" t="s">
        <v>137</v>
      </c>
      <c r="S483" s="9" t="s">
        <v>137</v>
      </c>
      <c r="T483" s="9" t="s">
        <v>137</v>
      </c>
      <c r="U483" s="9" t="s">
        <v>137</v>
      </c>
      <c r="V483" s="9" t="s">
        <v>137</v>
      </c>
      <c r="W483" s="9" t="s">
        <v>137</v>
      </c>
      <c r="X483" s="9" t="s">
        <v>137</v>
      </c>
      <c r="Y483" s="9" t="s">
        <v>137</v>
      </c>
      <c r="Z483" s="12" t="s">
        <v>137</v>
      </c>
      <c r="AA483">
        <v>0</v>
      </c>
      <c r="AB483">
        <v>0</v>
      </c>
      <c r="AC483" s="4">
        <v>67531</v>
      </c>
      <c r="AD483" s="4">
        <v>0</v>
      </c>
      <c r="AE483"/>
      <c r="AF483" s="4">
        <v>0</v>
      </c>
      <c r="AG483" s="12" t="s">
        <v>137</v>
      </c>
      <c r="AH483" s="12" t="s">
        <v>137</v>
      </c>
      <c r="AI483" s="12" t="s">
        <v>137</v>
      </c>
      <c r="AJ483" s="12" t="s">
        <v>137</v>
      </c>
      <c r="AK483" s="12" t="s">
        <v>137</v>
      </c>
      <c r="AL483" s="12" t="s">
        <v>137</v>
      </c>
      <c r="AM483" s="12" t="s">
        <v>137</v>
      </c>
      <c r="AN483" s="12" t="s">
        <v>137</v>
      </c>
      <c r="AO483" s="12" t="s">
        <v>137</v>
      </c>
      <c r="AP483" s="12" t="s">
        <v>137</v>
      </c>
      <c r="AQ483" s="12" t="s">
        <v>137</v>
      </c>
      <c r="AR483" s="12" t="s">
        <v>137</v>
      </c>
      <c r="AS483" s="12" t="s">
        <v>137</v>
      </c>
      <c r="AT483" s="12" t="s">
        <v>137</v>
      </c>
      <c r="AU483">
        <v>0</v>
      </c>
      <c r="AV483" s="16"/>
    </row>
    <row r="484" spans="1:48">
      <c r="A484" s="2" t="str">
        <f t="shared" ref="A484:C487" si="130">A483</f>
        <v>Special Purpose Fund</v>
      </c>
      <c r="B484" s="2">
        <f t="shared" si="130"/>
        <v>104</v>
      </c>
      <c r="C484" s="2" t="str">
        <f t="shared" si="130"/>
        <v>South Central Illinois Drug Task Force - Contract #4418</v>
      </c>
      <c r="D484" s="2" t="str">
        <f t="shared" si="126"/>
        <v>South Central Illinois Drug Task Force - Contract #4418</v>
      </c>
      <c r="E484" s="2" t="s">
        <v>205</v>
      </c>
      <c r="H484" s="2" t="str">
        <f>H483</f>
        <v>Sheriff</v>
      </c>
      <c r="I484" s="4">
        <v>0</v>
      </c>
      <c r="J484" s="4">
        <v>0</v>
      </c>
      <c r="K484"/>
      <c r="L484" s="17">
        <v>0</v>
      </c>
      <c r="M484" s="12" t="s">
        <v>137</v>
      </c>
      <c r="N484" s="9" t="s">
        <v>137</v>
      </c>
      <c r="O484" s="9" t="s">
        <v>137</v>
      </c>
      <c r="P484" s="9" t="s">
        <v>137</v>
      </c>
      <c r="Q484" s="9" t="s">
        <v>137</v>
      </c>
      <c r="R484" s="9" t="s">
        <v>137</v>
      </c>
      <c r="S484" s="9" t="s">
        <v>137</v>
      </c>
      <c r="T484" s="9" t="s">
        <v>137</v>
      </c>
      <c r="U484" s="9" t="s">
        <v>137</v>
      </c>
      <c r="V484" s="9" t="s">
        <v>137</v>
      </c>
      <c r="W484" s="9" t="s">
        <v>137</v>
      </c>
      <c r="X484" s="9" t="s">
        <v>137</v>
      </c>
      <c r="Y484" s="9" t="s">
        <v>137</v>
      </c>
      <c r="Z484" s="12" t="s">
        <v>137</v>
      </c>
      <c r="AA484">
        <v>0</v>
      </c>
      <c r="AB484">
        <v>0</v>
      </c>
      <c r="AC484" s="4">
        <v>21911</v>
      </c>
      <c r="AD484" s="4">
        <v>0</v>
      </c>
      <c r="AE484"/>
      <c r="AF484" s="4">
        <v>0</v>
      </c>
      <c r="AG484" s="12" t="s">
        <v>137</v>
      </c>
      <c r="AH484" s="12" t="s">
        <v>137</v>
      </c>
      <c r="AI484" s="12" t="s">
        <v>137</v>
      </c>
      <c r="AJ484" s="12" t="s">
        <v>137</v>
      </c>
      <c r="AK484" s="12" t="s">
        <v>137</v>
      </c>
      <c r="AL484" s="12" t="s">
        <v>137</v>
      </c>
      <c r="AM484" s="12" t="s">
        <v>137</v>
      </c>
      <c r="AN484" s="12" t="s">
        <v>137</v>
      </c>
      <c r="AO484" s="12" t="s">
        <v>137</v>
      </c>
      <c r="AP484" s="12" t="s">
        <v>137</v>
      </c>
      <c r="AQ484" s="12" t="s">
        <v>137</v>
      </c>
      <c r="AR484" s="12" t="s">
        <v>137</v>
      </c>
      <c r="AS484" s="12" t="s">
        <v>137</v>
      </c>
      <c r="AT484" s="12" t="s">
        <v>137</v>
      </c>
      <c r="AU484">
        <v>0</v>
      </c>
      <c r="AV484" s="16"/>
    </row>
    <row r="485" spans="1:48">
      <c r="A485" s="2" t="str">
        <f t="shared" si="130"/>
        <v>Special Purpose Fund</v>
      </c>
      <c r="B485" s="2">
        <f t="shared" si="130"/>
        <v>104</v>
      </c>
      <c r="C485" s="2" t="str">
        <f t="shared" si="130"/>
        <v>South Central Illinois Drug Task Force - Contract #4418</v>
      </c>
      <c r="D485" s="2" t="str">
        <f t="shared" si="126"/>
        <v>South Central Illinois Drug Task Force - Contract #4418</v>
      </c>
      <c r="E485" s="2" t="s">
        <v>386</v>
      </c>
      <c r="H485" s="2" t="str">
        <f>H484</f>
        <v>Sheriff</v>
      </c>
      <c r="I485" s="4">
        <v>0</v>
      </c>
      <c r="J485" s="4">
        <v>0</v>
      </c>
      <c r="K485"/>
      <c r="L485" s="17">
        <v>0</v>
      </c>
      <c r="M485" s="12" t="s">
        <v>137</v>
      </c>
      <c r="N485" s="9" t="s">
        <v>137</v>
      </c>
      <c r="O485" s="9" t="s">
        <v>137</v>
      </c>
      <c r="P485" s="9" t="s">
        <v>137</v>
      </c>
      <c r="Q485" s="9" t="s">
        <v>137</v>
      </c>
      <c r="R485" s="9" t="s">
        <v>137</v>
      </c>
      <c r="S485" s="9" t="s">
        <v>137</v>
      </c>
      <c r="T485" s="9" t="s">
        <v>137</v>
      </c>
      <c r="U485" s="9" t="s">
        <v>137</v>
      </c>
      <c r="V485" s="9" t="s">
        <v>137</v>
      </c>
      <c r="W485" s="9" t="s">
        <v>137</v>
      </c>
      <c r="X485" s="9" t="s">
        <v>137</v>
      </c>
      <c r="Y485" s="9" t="s">
        <v>137</v>
      </c>
      <c r="Z485" s="12" t="s">
        <v>137</v>
      </c>
      <c r="AA485">
        <v>0</v>
      </c>
      <c r="AB485">
        <v>0</v>
      </c>
      <c r="AC485" s="4">
        <v>0</v>
      </c>
      <c r="AD485" s="4">
        <v>0</v>
      </c>
      <c r="AE485"/>
      <c r="AF485" s="4">
        <v>0</v>
      </c>
      <c r="AG485" s="12" t="s">
        <v>137</v>
      </c>
      <c r="AH485" s="12" t="s">
        <v>137</v>
      </c>
      <c r="AI485" s="12" t="s">
        <v>137</v>
      </c>
      <c r="AJ485" s="12" t="s">
        <v>137</v>
      </c>
      <c r="AK485" s="12" t="s">
        <v>137</v>
      </c>
      <c r="AL485" s="12" t="s">
        <v>137</v>
      </c>
      <c r="AM485" s="12" t="s">
        <v>137</v>
      </c>
      <c r="AN485" s="12" t="s">
        <v>137</v>
      </c>
      <c r="AO485" s="12" t="s">
        <v>137</v>
      </c>
      <c r="AP485" s="12" t="s">
        <v>137</v>
      </c>
      <c r="AQ485" s="12" t="s">
        <v>137</v>
      </c>
      <c r="AR485" s="12" t="s">
        <v>137</v>
      </c>
      <c r="AS485" s="12" t="s">
        <v>137</v>
      </c>
      <c r="AT485" s="12" t="s">
        <v>137</v>
      </c>
      <c r="AU485">
        <v>0</v>
      </c>
      <c r="AV485" s="16"/>
    </row>
    <row r="486" spans="1:48">
      <c r="A486" s="2" t="str">
        <f t="shared" si="130"/>
        <v>Special Purpose Fund</v>
      </c>
      <c r="B486" s="2">
        <f t="shared" si="130"/>
        <v>104</v>
      </c>
      <c r="C486" s="2" t="str">
        <f t="shared" si="130"/>
        <v>South Central Illinois Drug Task Force - Contract #4418</v>
      </c>
      <c r="D486" s="2" t="str">
        <f t="shared" si="126"/>
        <v>South Central Illinois Drug Task Force - Contract #4418</v>
      </c>
      <c r="E486" s="2" t="s">
        <v>387</v>
      </c>
      <c r="H486" s="2" t="str">
        <f>H485</f>
        <v>Sheriff</v>
      </c>
      <c r="I486" s="4">
        <v>0</v>
      </c>
      <c r="J486" s="4">
        <v>0</v>
      </c>
      <c r="K486"/>
      <c r="L486" s="17">
        <v>0</v>
      </c>
      <c r="M486" s="12" t="s">
        <v>137</v>
      </c>
      <c r="N486" s="9" t="s">
        <v>137</v>
      </c>
      <c r="O486" s="9" t="s">
        <v>137</v>
      </c>
      <c r="P486" s="9" t="s">
        <v>137</v>
      </c>
      <c r="Q486" s="9" t="s">
        <v>137</v>
      </c>
      <c r="R486" s="9" t="s">
        <v>137</v>
      </c>
      <c r="S486" s="9" t="s">
        <v>137</v>
      </c>
      <c r="T486" s="9" t="s">
        <v>137</v>
      </c>
      <c r="U486" s="9" t="s">
        <v>137</v>
      </c>
      <c r="V486" s="9" t="s">
        <v>137</v>
      </c>
      <c r="W486" s="9" t="s">
        <v>137</v>
      </c>
      <c r="X486" s="9" t="s">
        <v>137</v>
      </c>
      <c r="Y486" s="9" t="s">
        <v>137</v>
      </c>
      <c r="Z486" s="12" t="s">
        <v>137</v>
      </c>
      <c r="AA486">
        <v>0</v>
      </c>
      <c r="AB486">
        <v>0</v>
      </c>
      <c r="AC486" s="4">
        <v>0</v>
      </c>
      <c r="AD486" s="4">
        <v>0</v>
      </c>
      <c r="AE486"/>
      <c r="AF486" s="4">
        <v>0</v>
      </c>
      <c r="AG486" s="12" t="s">
        <v>137</v>
      </c>
      <c r="AH486" s="12" t="s">
        <v>137</v>
      </c>
      <c r="AI486" s="12" t="s">
        <v>137</v>
      </c>
      <c r="AJ486" s="12" t="s">
        <v>137</v>
      </c>
      <c r="AK486" s="12" t="s">
        <v>137</v>
      </c>
      <c r="AL486" s="12" t="s">
        <v>137</v>
      </c>
      <c r="AM486" s="12" t="s">
        <v>137</v>
      </c>
      <c r="AN486" s="12" t="s">
        <v>137</v>
      </c>
      <c r="AO486" s="12" t="s">
        <v>137</v>
      </c>
      <c r="AP486" s="12" t="s">
        <v>137</v>
      </c>
      <c r="AQ486" s="12" t="s">
        <v>137</v>
      </c>
      <c r="AR486" s="12" t="s">
        <v>137</v>
      </c>
      <c r="AS486" s="12" t="s">
        <v>137</v>
      </c>
      <c r="AT486" s="12" t="s">
        <v>137</v>
      </c>
      <c r="AU486">
        <v>0</v>
      </c>
      <c r="AV486" s="16"/>
    </row>
    <row r="487" spans="1:48">
      <c r="A487" s="2" t="str">
        <f t="shared" si="130"/>
        <v>Special Purpose Fund</v>
      </c>
      <c r="B487" s="2">
        <f t="shared" si="130"/>
        <v>104</v>
      </c>
      <c r="C487" s="2" t="str">
        <f t="shared" si="130"/>
        <v>South Central Illinois Drug Task Force - Contract #4418</v>
      </c>
      <c r="D487" s="2" t="str">
        <f t="shared" si="126"/>
        <v>South Central Illinois Drug Task Force - Contract #4418</v>
      </c>
      <c r="E487" s="2" t="s">
        <v>354</v>
      </c>
      <c r="H487" s="2" t="str">
        <f>H486</f>
        <v>Sheriff</v>
      </c>
      <c r="I487" s="5">
        <v>0</v>
      </c>
      <c r="J487" s="5">
        <v>0</v>
      </c>
      <c r="K487"/>
      <c r="L487" s="18">
        <v>0</v>
      </c>
      <c r="M487" s="12" t="s">
        <v>137</v>
      </c>
      <c r="N487" s="9" t="s">
        <v>137</v>
      </c>
      <c r="O487" s="9" t="s">
        <v>137</v>
      </c>
      <c r="P487" s="9" t="s">
        <v>137</v>
      </c>
      <c r="Q487" s="9" t="s">
        <v>137</v>
      </c>
      <c r="R487" s="9" t="s">
        <v>137</v>
      </c>
      <c r="S487" s="9" t="s">
        <v>137</v>
      </c>
      <c r="T487" s="9" t="s">
        <v>137</v>
      </c>
      <c r="U487" s="9" t="s">
        <v>137</v>
      </c>
      <c r="V487" s="9" t="s">
        <v>137</v>
      </c>
      <c r="W487" s="9" t="s">
        <v>137</v>
      </c>
      <c r="X487" s="9" t="s">
        <v>137</v>
      </c>
      <c r="Y487" s="9" t="s">
        <v>137</v>
      </c>
      <c r="Z487" s="12" t="s">
        <v>137</v>
      </c>
      <c r="AA487">
        <v>0</v>
      </c>
      <c r="AB487">
        <v>0</v>
      </c>
      <c r="AC487" s="5">
        <v>768</v>
      </c>
      <c r="AD487" s="5">
        <v>0</v>
      </c>
      <c r="AE487"/>
      <c r="AF487" s="5">
        <v>0</v>
      </c>
      <c r="AG487" s="12" t="s">
        <v>137</v>
      </c>
      <c r="AH487" s="12" t="s">
        <v>137</v>
      </c>
      <c r="AI487" s="12" t="s">
        <v>137</v>
      </c>
      <c r="AJ487" s="12" t="s">
        <v>137</v>
      </c>
      <c r="AK487" s="12" t="s">
        <v>137</v>
      </c>
      <c r="AL487" s="12" t="s">
        <v>137</v>
      </c>
      <c r="AM487" s="12" t="s">
        <v>137</v>
      </c>
      <c r="AN487" s="12" t="s">
        <v>137</v>
      </c>
      <c r="AO487" s="12" t="s">
        <v>137</v>
      </c>
      <c r="AP487" s="12" t="s">
        <v>137</v>
      </c>
      <c r="AQ487" s="12" t="s">
        <v>137</v>
      </c>
      <c r="AR487" s="12" t="s">
        <v>137</v>
      </c>
      <c r="AS487" s="12" t="s">
        <v>137</v>
      </c>
      <c r="AT487" s="12" t="s">
        <v>137</v>
      </c>
      <c r="AU487">
        <v>0</v>
      </c>
      <c r="AV487" s="16"/>
    </row>
    <row r="488" spans="1:48">
      <c r="A488" s="2" t="s">
        <v>415</v>
      </c>
      <c r="B488" s="2">
        <f>B483+1</f>
        <v>105</v>
      </c>
      <c r="C488" s="2" t="s">
        <v>407</v>
      </c>
      <c r="D488" s="2" t="str">
        <f t="shared" si="126"/>
        <v xml:space="preserve">Problem Solving Partnership Fund </v>
      </c>
      <c r="E488" s="2" t="s">
        <v>408</v>
      </c>
      <c r="H488" s="2" t="s">
        <v>414</v>
      </c>
      <c r="I488" s="4">
        <v>0</v>
      </c>
      <c r="J488" s="4">
        <v>0</v>
      </c>
      <c r="K488"/>
      <c r="L488" s="17">
        <v>0</v>
      </c>
      <c r="M488" s="4">
        <v>0</v>
      </c>
      <c r="N488" s="9" t="s">
        <v>137</v>
      </c>
      <c r="O488" s="9" t="s">
        <v>137</v>
      </c>
      <c r="P488" s="9" t="s">
        <v>137</v>
      </c>
      <c r="Q488" s="9" t="s">
        <v>137</v>
      </c>
      <c r="R488" s="9" t="s">
        <v>137</v>
      </c>
      <c r="S488" s="9" t="s">
        <v>137</v>
      </c>
      <c r="T488" s="9" t="s">
        <v>137</v>
      </c>
      <c r="U488" s="9" t="s">
        <v>137</v>
      </c>
      <c r="V488" s="9" t="s">
        <v>137</v>
      </c>
      <c r="W488" s="9" t="s">
        <v>137</v>
      </c>
      <c r="X488" s="9" t="s">
        <v>137</v>
      </c>
      <c r="Y488" s="9" t="s">
        <v>137</v>
      </c>
      <c r="Z488" s="12" t="s">
        <v>137</v>
      </c>
      <c r="AA488">
        <v>0</v>
      </c>
      <c r="AB488">
        <v>0</v>
      </c>
      <c r="AC488" s="4">
        <v>0</v>
      </c>
      <c r="AD488" s="4">
        <v>0</v>
      </c>
      <c r="AE488"/>
      <c r="AF488" s="4">
        <v>23224</v>
      </c>
      <c r="AG488" s="4">
        <v>9290</v>
      </c>
      <c r="AH488" s="12" t="s">
        <v>137</v>
      </c>
      <c r="AI488" s="12" t="s">
        <v>137</v>
      </c>
      <c r="AJ488" s="12" t="s">
        <v>137</v>
      </c>
      <c r="AK488" s="12" t="s">
        <v>137</v>
      </c>
      <c r="AL488" s="12" t="s">
        <v>137</v>
      </c>
      <c r="AM488" s="12" t="s">
        <v>137</v>
      </c>
      <c r="AN488" s="12" t="s">
        <v>137</v>
      </c>
      <c r="AO488" s="12" t="s">
        <v>137</v>
      </c>
      <c r="AP488" s="12" t="s">
        <v>137</v>
      </c>
      <c r="AQ488" s="12" t="s">
        <v>137</v>
      </c>
      <c r="AR488" s="12" t="s">
        <v>137</v>
      </c>
      <c r="AS488" s="12" t="s">
        <v>137</v>
      </c>
      <c r="AT488" s="12" t="s">
        <v>137</v>
      </c>
      <c r="AU488">
        <v>0</v>
      </c>
      <c r="AV488" s="16"/>
    </row>
    <row r="489" spans="1:48">
      <c r="A489" s="2" t="str">
        <f t="shared" ref="A489:C492" si="131">A488</f>
        <v>Special Purpose Fund</v>
      </c>
      <c r="B489" s="2">
        <f t="shared" si="131"/>
        <v>105</v>
      </c>
      <c r="C489" s="2" t="str">
        <f t="shared" si="131"/>
        <v xml:space="preserve">Problem Solving Partnership Fund </v>
      </c>
      <c r="D489" s="2" t="str">
        <f t="shared" si="126"/>
        <v xml:space="preserve">Problem Solving Partnership Fund </v>
      </c>
      <c r="E489" s="2" t="s">
        <v>398</v>
      </c>
      <c r="H489" s="2" t="str">
        <f>H488</f>
        <v>County Board Office</v>
      </c>
      <c r="I489" s="4">
        <v>0</v>
      </c>
      <c r="J489" s="4">
        <v>0</v>
      </c>
      <c r="K489"/>
      <c r="L489" s="17">
        <v>0</v>
      </c>
      <c r="M489" s="4">
        <v>0</v>
      </c>
      <c r="N489" s="9" t="s">
        <v>137</v>
      </c>
      <c r="O489" s="9" t="s">
        <v>137</v>
      </c>
      <c r="P489" s="9" t="s">
        <v>137</v>
      </c>
      <c r="Q489" s="9" t="s">
        <v>137</v>
      </c>
      <c r="R489" s="9" t="s">
        <v>137</v>
      </c>
      <c r="S489" s="9" t="s">
        <v>137</v>
      </c>
      <c r="T489" s="9" t="s">
        <v>137</v>
      </c>
      <c r="U489" s="9" t="s">
        <v>137</v>
      </c>
      <c r="V489" s="9" t="s">
        <v>137</v>
      </c>
      <c r="W489" s="9" t="s">
        <v>137</v>
      </c>
      <c r="X489" s="9" t="s">
        <v>137</v>
      </c>
      <c r="Y489" s="9" t="s">
        <v>137</v>
      </c>
      <c r="Z489" s="12" t="s">
        <v>137</v>
      </c>
      <c r="AA489">
        <v>0</v>
      </c>
      <c r="AB489">
        <v>0</v>
      </c>
      <c r="AC489" s="4">
        <v>0</v>
      </c>
      <c r="AD489" s="4">
        <v>0</v>
      </c>
      <c r="AE489"/>
      <c r="AF489" s="4">
        <v>885</v>
      </c>
      <c r="AG489" s="4">
        <v>1665</v>
      </c>
      <c r="AH489" s="12" t="s">
        <v>137</v>
      </c>
      <c r="AI489" s="12" t="s">
        <v>137</v>
      </c>
      <c r="AJ489" s="12" t="s">
        <v>137</v>
      </c>
      <c r="AK489" s="12" t="s">
        <v>137</v>
      </c>
      <c r="AL489" s="12" t="s">
        <v>137</v>
      </c>
      <c r="AM489" s="12" t="s">
        <v>137</v>
      </c>
      <c r="AN489" s="12" t="s">
        <v>137</v>
      </c>
      <c r="AO489" s="12" t="s">
        <v>137</v>
      </c>
      <c r="AP489" s="12" t="s">
        <v>137</v>
      </c>
      <c r="AQ489" s="12" t="s">
        <v>137</v>
      </c>
      <c r="AR489" s="12" t="s">
        <v>137</v>
      </c>
      <c r="AS489" s="12" t="s">
        <v>137</v>
      </c>
      <c r="AT489" s="12" t="s">
        <v>137</v>
      </c>
      <c r="AU489">
        <v>0</v>
      </c>
      <c r="AV489" s="16"/>
    </row>
    <row r="490" spans="1:48">
      <c r="A490" s="2" t="str">
        <f t="shared" si="131"/>
        <v>Special Purpose Fund</v>
      </c>
      <c r="B490" s="2">
        <f t="shared" si="131"/>
        <v>105</v>
      </c>
      <c r="C490" s="2" t="str">
        <f t="shared" si="131"/>
        <v xml:space="preserve">Problem Solving Partnership Fund </v>
      </c>
      <c r="D490" s="2" t="str">
        <f t="shared" si="126"/>
        <v xml:space="preserve">Problem Solving Partnership Fund </v>
      </c>
      <c r="E490" s="2" t="s">
        <v>354</v>
      </c>
      <c r="H490" s="2" t="str">
        <f>H489</f>
        <v>County Board Office</v>
      </c>
      <c r="I490" s="4">
        <v>0</v>
      </c>
      <c r="J490" s="4">
        <v>0</v>
      </c>
      <c r="K490"/>
      <c r="L490" s="17">
        <v>0</v>
      </c>
      <c r="M490" s="4">
        <v>0</v>
      </c>
      <c r="N490" s="9" t="s">
        <v>137</v>
      </c>
      <c r="O490" s="9" t="s">
        <v>137</v>
      </c>
      <c r="P490" s="9" t="s">
        <v>137</v>
      </c>
      <c r="Q490" s="9" t="s">
        <v>137</v>
      </c>
      <c r="R490" s="9" t="s">
        <v>137</v>
      </c>
      <c r="S490" s="9" t="s">
        <v>137</v>
      </c>
      <c r="T490" s="9" t="s">
        <v>137</v>
      </c>
      <c r="U490" s="9" t="s">
        <v>137</v>
      </c>
      <c r="V490" s="9" t="s">
        <v>137</v>
      </c>
      <c r="W490" s="9" t="s">
        <v>137</v>
      </c>
      <c r="X490" s="9" t="s">
        <v>137</v>
      </c>
      <c r="Y490" s="9" t="s">
        <v>137</v>
      </c>
      <c r="Z490" s="12" t="s">
        <v>137</v>
      </c>
      <c r="AA490">
        <v>0</v>
      </c>
      <c r="AB490">
        <v>0</v>
      </c>
      <c r="AC490" s="4">
        <v>0</v>
      </c>
      <c r="AD490" s="4">
        <v>0</v>
      </c>
      <c r="AE490"/>
      <c r="AF490" s="4">
        <v>4902</v>
      </c>
      <c r="AG490" s="4">
        <v>389</v>
      </c>
      <c r="AH490" s="12" t="s">
        <v>137</v>
      </c>
      <c r="AI490" s="12" t="s">
        <v>137</v>
      </c>
      <c r="AJ490" s="12" t="s">
        <v>137</v>
      </c>
      <c r="AK490" s="12" t="s">
        <v>137</v>
      </c>
      <c r="AL490" s="12" t="s">
        <v>137</v>
      </c>
      <c r="AM490" s="12" t="s">
        <v>137</v>
      </c>
      <c r="AN490" s="12" t="s">
        <v>137</v>
      </c>
      <c r="AO490" s="12" t="s">
        <v>137</v>
      </c>
      <c r="AP490" s="12" t="s">
        <v>137</v>
      </c>
      <c r="AQ490" s="12" t="s">
        <v>137</v>
      </c>
      <c r="AR490" s="12" t="s">
        <v>137</v>
      </c>
      <c r="AS490" s="12" t="s">
        <v>137</v>
      </c>
      <c r="AT490" s="12" t="s">
        <v>137</v>
      </c>
      <c r="AU490">
        <v>0</v>
      </c>
      <c r="AV490" s="16"/>
    </row>
    <row r="491" spans="1:48">
      <c r="A491" s="2" t="str">
        <f t="shared" si="131"/>
        <v>Special Purpose Fund</v>
      </c>
      <c r="B491" s="2">
        <f t="shared" si="131"/>
        <v>105</v>
      </c>
      <c r="C491" s="2" t="str">
        <f t="shared" si="131"/>
        <v xml:space="preserve">Problem Solving Partnership Fund </v>
      </c>
      <c r="D491" s="2" t="str">
        <f t="shared" si="126"/>
        <v xml:space="preserve">Problem Solving Partnership Fund </v>
      </c>
      <c r="E491" s="2" t="s">
        <v>409</v>
      </c>
      <c r="H491" s="2" t="str">
        <f>H490</f>
        <v>County Board Office</v>
      </c>
      <c r="I491" s="4">
        <v>0</v>
      </c>
      <c r="J491" s="4">
        <v>0</v>
      </c>
      <c r="K491"/>
      <c r="L491" s="17">
        <v>0</v>
      </c>
      <c r="M491" s="4">
        <v>0</v>
      </c>
      <c r="N491" s="9" t="s">
        <v>137</v>
      </c>
      <c r="O491" s="9" t="s">
        <v>137</v>
      </c>
      <c r="P491" s="9" t="s">
        <v>137</v>
      </c>
      <c r="Q491" s="9" t="s">
        <v>137</v>
      </c>
      <c r="R491" s="9" t="s">
        <v>137</v>
      </c>
      <c r="S491" s="9" t="s">
        <v>137</v>
      </c>
      <c r="T491" s="9" t="s">
        <v>137</v>
      </c>
      <c r="U491" s="9" t="s">
        <v>137</v>
      </c>
      <c r="V491" s="9" t="s">
        <v>137</v>
      </c>
      <c r="W491" s="9" t="s">
        <v>137</v>
      </c>
      <c r="X491" s="9" t="s">
        <v>137</v>
      </c>
      <c r="Y491" s="9" t="s">
        <v>137</v>
      </c>
      <c r="Z491" s="12" t="s">
        <v>137</v>
      </c>
      <c r="AA491">
        <v>0</v>
      </c>
      <c r="AB491">
        <v>0</v>
      </c>
      <c r="AC491" s="4">
        <v>0</v>
      </c>
      <c r="AD491" s="4">
        <v>0</v>
      </c>
      <c r="AE491"/>
      <c r="AF491" s="4">
        <v>11938</v>
      </c>
      <c r="AG491" s="4">
        <v>1964</v>
      </c>
      <c r="AH491" s="12" t="s">
        <v>137</v>
      </c>
      <c r="AI491" s="12" t="s">
        <v>137</v>
      </c>
      <c r="AJ491" s="12" t="s">
        <v>137</v>
      </c>
      <c r="AK491" s="12" t="s">
        <v>137</v>
      </c>
      <c r="AL491" s="12" t="s">
        <v>137</v>
      </c>
      <c r="AM491" s="12" t="s">
        <v>137</v>
      </c>
      <c r="AN491" s="12" t="s">
        <v>137</v>
      </c>
      <c r="AO491" s="12" t="s">
        <v>137</v>
      </c>
      <c r="AP491" s="12" t="s">
        <v>137</v>
      </c>
      <c r="AQ491" s="12" t="s">
        <v>137</v>
      </c>
      <c r="AR491" s="12" t="s">
        <v>137</v>
      </c>
      <c r="AS491" s="12" t="s">
        <v>137</v>
      </c>
      <c r="AT491" s="12" t="s">
        <v>137</v>
      </c>
      <c r="AU491">
        <v>0</v>
      </c>
      <c r="AV491" s="16"/>
    </row>
    <row r="492" spans="1:48">
      <c r="A492" s="2" t="str">
        <f t="shared" si="131"/>
        <v>Special Purpose Fund</v>
      </c>
      <c r="B492" s="2">
        <f t="shared" si="131"/>
        <v>105</v>
      </c>
      <c r="C492" s="2" t="str">
        <f t="shared" si="131"/>
        <v xml:space="preserve">Problem Solving Partnership Fund </v>
      </c>
      <c r="D492" s="2" t="str">
        <f t="shared" si="126"/>
        <v xml:space="preserve">Problem Solving Partnership Fund </v>
      </c>
      <c r="E492" s="2" t="s">
        <v>386</v>
      </c>
      <c r="H492" s="2" t="str">
        <f>H491</f>
        <v>County Board Office</v>
      </c>
      <c r="I492" s="5">
        <v>0</v>
      </c>
      <c r="J492" s="5">
        <v>0</v>
      </c>
      <c r="K492"/>
      <c r="L492" s="18">
        <v>0</v>
      </c>
      <c r="M492" s="5">
        <v>0</v>
      </c>
      <c r="N492" s="9" t="s">
        <v>137</v>
      </c>
      <c r="O492" s="9" t="s">
        <v>137</v>
      </c>
      <c r="P492" s="9" t="s">
        <v>137</v>
      </c>
      <c r="Q492" s="9" t="s">
        <v>137</v>
      </c>
      <c r="R492" s="9" t="s">
        <v>137</v>
      </c>
      <c r="S492" s="9" t="s">
        <v>137</v>
      </c>
      <c r="T492" s="9" t="s">
        <v>137</v>
      </c>
      <c r="U492" s="9" t="s">
        <v>137</v>
      </c>
      <c r="V492" s="9" t="s">
        <v>137</v>
      </c>
      <c r="W492" s="9" t="s">
        <v>137</v>
      </c>
      <c r="X492" s="9" t="s">
        <v>137</v>
      </c>
      <c r="Y492" s="9" t="s">
        <v>137</v>
      </c>
      <c r="Z492" s="12" t="s">
        <v>137</v>
      </c>
      <c r="AA492">
        <v>0</v>
      </c>
      <c r="AB492">
        <v>0</v>
      </c>
      <c r="AC492" s="5">
        <v>0</v>
      </c>
      <c r="AD492" s="5">
        <v>0</v>
      </c>
      <c r="AE492"/>
      <c r="AF492" s="5">
        <v>2289</v>
      </c>
      <c r="AG492" s="5">
        <v>0</v>
      </c>
      <c r="AH492" s="12" t="s">
        <v>137</v>
      </c>
      <c r="AI492" s="12" t="s">
        <v>137</v>
      </c>
      <c r="AJ492" s="12" t="s">
        <v>137</v>
      </c>
      <c r="AK492" s="12" t="s">
        <v>137</v>
      </c>
      <c r="AL492" s="12" t="s">
        <v>137</v>
      </c>
      <c r="AM492" s="12" t="s">
        <v>137</v>
      </c>
      <c r="AN492" s="12" t="s">
        <v>137</v>
      </c>
      <c r="AO492" s="12" t="s">
        <v>137</v>
      </c>
      <c r="AP492" s="12" t="s">
        <v>137</v>
      </c>
      <c r="AQ492" s="12" t="s">
        <v>137</v>
      </c>
      <c r="AR492" s="12" t="s">
        <v>137</v>
      </c>
      <c r="AS492" s="12" t="s">
        <v>137</v>
      </c>
      <c r="AT492" s="12" t="s">
        <v>137</v>
      </c>
      <c r="AU492">
        <v>0</v>
      </c>
      <c r="AV492" s="16"/>
    </row>
    <row r="493" spans="1:48">
      <c r="A493" s="2" t="s">
        <v>415</v>
      </c>
      <c r="B493" s="2">
        <f>B488+1</f>
        <v>106</v>
      </c>
      <c r="C493" s="2" t="s">
        <v>390</v>
      </c>
      <c r="D493" s="2" t="str">
        <f t="shared" si="126"/>
        <v xml:space="preserve">Building Commission Fund </v>
      </c>
      <c r="E493" s="2" t="s">
        <v>391</v>
      </c>
      <c r="H493" s="2" t="s">
        <v>414</v>
      </c>
      <c r="I493" s="4">
        <v>0</v>
      </c>
      <c r="J493" s="4">
        <v>0</v>
      </c>
      <c r="K493"/>
      <c r="L493" s="17">
        <v>0</v>
      </c>
      <c r="M493" s="4">
        <v>0</v>
      </c>
      <c r="N493" s="9" t="s">
        <v>137</v>
      </c>
      <c r="O493" s="9" t="s">
        <v>137</v>
      </c>
      <c r="P493" s="9" t="s">
        <v>137</v>
      </c>
      <c r="Q493" s="9" t="s">
        <v>137</v>
      </c>
      <c r="R493" s="9" t="s">
        <v>137</v>
      </c>
      <c r="S493" s="9" t="s">
        <v>137</v>
      </c>
      <c r="T493" s="9" t="s">
        <v>137</v>
      </c>
      <c r="U493" s="9" t="s">
        <v>137</v>
      </c>
      <c r="V493" s="9" t="s">
        <v>137</v>
      </c>
      <c r="W493" s="9" t="s">
        <v>137</v>
      </c>
      <c r="X493" s="9" t="s">
        <v>137</v>
      </c>
      <c r="Y493" s="9" t="s">
        <v>137</v>
      </c>
      <c r="Z493" s="12" t="s">
        <v>137</v>
      </c>
      <c r="AA493">
        <v>0</v>
      </c>
      <c r="AB493">
        <v>0</v>
      </c>
      <c r="AC493" s="4">
        <v>38213</v>
      </c>
      <c r="AD493" s="4">
        <v>23981</v>
      </c>
      <c r="AE493"/>
      <c r="AF493" s="4">
        <v>0</v>
      </c>
      <c r="AG493" s="4">
        <v>0</v>
      </c>
      <c r="AH493" s="12" t="s">
        <v>137</v>
      </c>
      <c r="AI493" s="12" t="s">
        <v>137</v>
      </c>
      <c r="AJ493" s="12" t="s">
        <v>137</v>
      </c>
      <c r="AK493" s="12" t="s">
        <v>137</v>
      </c>
      <c r="AL493" s="12" t="s">
        <v>137</v>
      </c>
      <c r="AM493" s="12" t="s">
        <v>137</v>
      </c>
      <c r="AN493" s="12" t="s">
        <v>137</v>
      </c>
      <c r="AO493" s="12" t="s">
        <v>137</v>
      </c>
      <c r="AP493" s="12" t="s">
        <v>137</v>
      </c>
      <c r="AQ493" s="12" t="s">
        <v>137</v>
      </c>
      <c r="AR493" s="12" t="s">
        <v>137</v>
      </c>
      <c r="AS493" s="12" t="s">
        <v>137</v>
      </c>
      <c r="AT493" s="12" t="s">
        <v>137</v>
      </c>
      <c r="AU493">
        <v>0</v>
      </c>
      <c r="AV493" s="16"/>
    </row>
    <row r="494" spans="1:48">
      <c r="A494" s="2" t="str">
        <f t="shared" ref="A494:C497" si="132">A493</f>
        <v>Special Purpose Fund</v>
      </c>
      <c r="B494" s="2">
        <f t="shared" si="132"/>
        <v>106</v>
      </c>
      <c r="C494" s="2" t="str">
        <f t="shared" si="132"/>
        <v xml:space="preserve">Building Commission Fund </v>
      </c>
      <c r="D494" s="2" t="str">
        <f t="shared" si="126"/>
        <v xml:space="preserve">Building Commission Fund </v>
      </c>
      <c r="E494" s="2" t="s">
        <v>392</v>
      </c>
      <c r="H494" s="2" t="str">
        <f>H493</f>
        <v>County Board Office</v>
      </c>
      <c r="I494" s="4">
        <v>0</v>
      </c>
      <c r="J494" s="4">
        <v>0</v>
      </c>
      <c r="K494"/>
      <c r="L494" s="17">
        <v>0</v>
      </c>
      <c r="M494" s="4">
        <v>0</v>
      </c>
      <c r="N494" s="9" t="s">
        <v>137</v>
      </c>
      <c r="O494" s="9" t="s">
        <v>137</v>
      </c>
      <c r="P494" s="9" t="s">
        <v>137</v>
      </c>
      <c r="Q494" s="9" t="s">
        <v>137</v>
      </c>
      <c r="R494" s="9" t="s">
        <v>137</v>
      </c>
      <c r="S494" s="9" t="s">
        <v>137</v>
      </c>
      <c r="T494" s="9" t="s">
        <v>137</v>
      </c>
      <c r="U494" s="9" t="s">
        <v>137</v>
      </c>
      <c r="V494" s="9" t="s">
        <v>137</v>
      </c>
      <c r="W494" s="9" t="s">
        <v>137</v>
      </c>
      <c r="X494" s="9" t="s">
        <v>137</v>
      </c>
      <c r="Y494" s="9" t="s">
        <v>137</v>
      </c>
      <c r="Z494" s="12" t="s">
        <v>137</v>
      </c>
      <c r="AA494">
        <v>0</v>
      </c>
      <c r="AB494">
        <v>0</v>
      </c>
      <c r="AC494" s="4">
        <v>850</v>
      </c>
      <c r="AD494" s="4">
        <v>1452</v>
      </c>
      <c r="AE494"/>
      <c r="AF494" s="4">
        <v>0</v>
      </c>
      <c r="AG494" s="4">
        <v>0</v>
      </c>
      <c r="AH494" s="12" t="s">
        <v>137</v>
      </c>
      <c r="AI494" s="12" t="s">
        <v>137</v>
      </c>
      <c r="AJ494" s="12" t="s">
        <v>137</v>
      </c>
      <c r="AK494" s="12" t="s">
        <v>137</v>
      </c>
      <c r="AL494" s="12" t="s">
        <v>137</v>
      </c>
      <c r="AM494" s="12" t="s">
        <v>137</v>
      </c>
      <c r="AN494" s="12" t="s">
        <v>137</v>
      </c>
      <c r="AO494" s="12" t="s">
        <v>137</v>
      </c>
      <c r="AP494" s="12" t="s">
        <v>137</v>
      </c>
      <c r="AQ494" s="12" t="s">
        <v>137</v>
      </c>
      <c r="AR494" s="12" t="s">
        <v>137</v>
      </c>
      <c r="AS494" s="12" t="s">
        <v>137</v>
      </c>
      <c r="AT494" s="12" t="s">
        <v>137</v>
      </c>
      <c r="AU494">
        <v>0</v>
      </c>
      <c r="AV494" s="16"/>
    </row>
    <row r="495" spans="1:48">
      <c r="A495" s="2" t="str">
        <f t="shared" si="132"/>
        <v>Special Purpose Fund</v>
      </c>
      <c r="B495" s="2">
        <f t="shared" si="132"/>
        <v>106</v>
      </c>
      <c r="C495" s="2" t="str">
        <f t="shared" si="132"/>
        <v xml:space="preserve">Building Commission Fund </v>
      </c>
      <c r="D495" s="2" t="str">
        <f t="shared" si="126"/>
        <v xml:space="preserve">Building Commission Fund </v>
      </c>
      <c r="E495" s="2" t="s">
        <v>393</v>
      </c>
      <c r="H495" s="2" t="str">
        <f>H494</f>
        <v>County Board Office</v>
      </c>
      <c r="I495" s="4">
        <v>0</v>
      </c>
      <c r="J495" s="4">
        <v>0</v>
      </c>
      <c r="K495"/>
      <c r="L495" s="17">
        <v>0</v>
      </c>
      <c r="M495" s="4">
        <v>0</v>
      </c>
      <c r="N495" s="9" t="s">
        <v>137</v>
      </c>
      <c r="O495" s="9" t="s">
        <v>137</v>
      </c>
      <c r="P495" s="9" t="s">
        <v>137</v>
      </c>
      <c r="Q495" s="9" t="s">
        <v>137</v>
      </c>
      <c r="R495" s="9" t="s">
        <v>137</v>
      </c>
      <c r="S495" s="9" t="s">
        <v>137</v>
      </c>
      <c r="T495" s="9" t="s">
        <v>137</v>
      </c>
      <c r="U495" s="9" t="s">
        <v>137</v>
      </c>
      <c r="V495" s="9" t="s">
        <v>137</v>
      </c>
      <c r="W495" s="9" t="s">
        <v>137</v>
      </c>
      <c r="X495" s="9" t="s">
        <v>137</v>
      </c>
      <c r="Y495" s="9" t="s">
        <v>137</v>
      </c>
      <c r="Z495" s="12" t="s">
        <v>137</v>
      </c>
      <c r="AA495">
        <v>0</v>
      </c>
      <c r="AB495">
        <v>0</v>
      </c>
      <c r="AC495" s="4">
        <v>7945</v>
      </c>
      <c r="AD495" s="4">
        <v>7776</v>
      </c>
      <c r="AE495"/>
      <c r="AF495" s="4">
        <v>0</v>
      </c>
      <c r="AG495" s="4">
        <v>0</v>
      </c>
      <c r="AH495" s="12" t="s">
        <v>137</v>
      </c>
      <c r="AI495" s="12" t="s">
        <v>137</v>
      </c>
      <c r="AJ495" s="12" t="s">
        <v>137</v>
      </c>
      <c r="AK495" s="12" t="s">
        <v>137</v>
      </c>
      <c r="AL495" s="12" t="s">
        <v>137</v>
      </c>
      <c r="AM495" s="12" t="s">
        <v>137</v>
      </c>
      <c r="AN495" s="12" t="s">
        <v>137</v>
      </c>
      <c r="AO495" s="12" t="s">
        <v>137</v>
      </c>
      <c r="AP495" s="12" t="s">
        <v>137</v>
      </c>
      <c r="AQ495" s="12" t="s">
        <v>137</v>
      </c>
      <c r="AR495" s="12" t="s">
        <v>137</v>
      </c>
      <c r="AS495" s="12" t="s">
        <v>137</v>
      </c>
      <c r="AT495" s="12" t="s">
        <v>137</v>
      </c>
      <c r="AU495">
        <v>0</v>
      </c>
      <c r="AV495" s="16"/>
    </row>
    <row r="496" spans="1:48">
      <c r="A496" s="2" t="str">
        <f t="shared" si="132"/>
        <v>Special Purpose Fund</v>
      </c>
      <c r="B496" s="2">
        <f t="shared" si="132"/>
        <v>106</v>
      </c>
      <c r="C496" s="2" t="str">
        <f t="shared" si="132"/>
        <v xml:space="preserve">Building Commission Fund </v>
      </c>
      <c r="D496" s="2" t="str">
        <f t="shared" si="126"/>
        <v xml:space="preserve">Building Commission Fund </v>
      </c>
      <c r="E496" s="2" t="s">
        <v>394</v>
      </c>
      <c r="H496" s="2" t="str">
        <f>H495</f>
        <v>County Board Office</v>
      </c>
      <c r="I496" s="4">
        <v>0</v>
      </c>
      <c r="J496" s="4">
        <v>0</v>
      </c>
      <c r="K496"/>
      <c r="L496" s="17">
        <v>0</v>
      </c>
      <c r="M496" s="4">
        <v>0</v>
      </c>
      <c r="N496" s="9" t="s">
        <v>137</v>
      </c>
      <c r="O496" s="9" t="s">
        <v>137</v>
      </c>
      <c r="P496" s="9" t="s">
        <v>137</v>
      </c>
      <c r="Q496" s="9" t="s">
        <v>137</v>
      </c>
      <c r="R496" s="9" t="s">
        <v>137</v>
      </c>
      <c r="S496" s="9" t="s">
        <v>137</v>
      </c>
      <c r="T496" s="9" t="s">
        <v>137</v>
      </c>
      <c r="U496" s="9" t="s">
        <v>137</v>
      </c>
      <c r="V496" s="9" t="s">
        <v>137</v>
      </c>
      <c r="W496" s="9" t="s">
        <v>137</v>
      </c>
      <c r="X496" s="9" t="s">
        <v>137</v>
      </c>
      <c r="Y496" s="9" t="s">
        <v>137</v>
      </c>
      <c r="Z496" s="12" t="s">
        <v>137</v>
      </c>
      <c r="AA496">
        <v>0</v>
      </c>
      <c r="AB496">
        <v>0</v>
      </c>
      <c r="AC496" s="4">
        <v>3300</v>
      </c>
      <c r="AD496" s="4">
        <v>4887</v>
      </c>
      <c r="AE496"/>
      <c r="AF496" s="4">
        <v>0</v>
      </c>
      <c r="AG496" s="4">
        <v>0</v>
      </c>
      <c r="AH496" s="12" t="s">
        <v>137</v>
      </c>
      <c r="AI496" s="12" t="s">
        <v>137</v>
      </c>
      <c r="AJ496" s="12" t="s">
        <v>137</v>
      </c>
      <c r="AK496" s="12" t="s">
        <v>137</v>
      </c>
      <c r="AL496" s="12" t="s">
        <v>137</v>
      </c>
      <c r="AM496" s="12" t="s">
        <v>137</v>
      </c>
      <c r="AN496" s="12" t="s">
        <v>137</v>
      </c>
      <c r="AO496" s="12" t="s">
        <v>137</v>
      </c>
      <c r="AP496" s="12" t="s">
        <v>137</v>
      </c>
      <c r="AQ496" s="12" t="s">
        <v>137</v>
      </c>
      <c r="AR496" s="12" t="s">
        <v>137</v>
      </c>
      <c r="AS496" s="12" t="s">
        <v>137</v>
      </c>
      <c r="AT496" s="12" t="s">
        <v>137</v>
      </c>
      <c r="AU496">
        <v>0</v>
      </c>
      <c r="AV496" s="16"/>
    </row>
    <row r="497" spans="1:48">
      <c r="A497" s="2" t="str">
        <f t="shared" si="132"/>
        <v>Special Purpose Fund</v>
      </c>
      <c r="B497" s="2">
        <f t="shared" si="132"/>
        <v>106</v>
      </c>
      <c r="C497" s="2" t="str">
        <f t="shared" si="132"/>
        <v xml:space="preserve">Building Commission Fund </v>
      </c>
      <c r="D497" s="2" t="str">
        <f t="shared" si="126"/>
        <v xml:space="preserve">Building Commission Fund </v>
      </c>
      <c r="E497" s="2" t="s">
        <v>395</v>
      </c>
      <c r="H497" s="2" t="str">
        <f>H496</f>
        <v>County Board Office</v>
      </c>
      <c r="I497" s="5">
        <v>0</v>
      </c>
      <c r="J497" s="5">
        <v>0</v>
      </c>
      <c r="K497"/>
      <c r="L497" s="18">
        <v>0</v>
      </c>
      <c r="M497" s="5">
        <v>0</v>
      </c>
      <c r="N497" s="9" t="s">
        <v>137</v>
      </c>
      <c r="O497" s="9" t="s">
        <v>137</v>
      </c>
      <c r="P497" s="9" t="s">
        <v>137</v>
      </c>
      <c r="Q497" s="9" t="s">
        <v>137</v>
      </c>
      <c r="R497" s="9" t="s">
        <v>137</v>
      </c>
      <c r="S497" s="9" t="s">
        <v>137</v>
      </c>
      <c r="T497" s="9" t="s">
        <v>137</v>
      </c>
      <c r="U497" s="9" t="s">
        <v>137</v>
      </c>
      <c r="V497" s="9" t="s">
        <v>137</v>
      </c>
      <c r="W497" s="9" t="s">
        <v>137</v>
      </c>
      <c r="X497" s="9" t="s">
        <v>137</v>
      </c>
      <c r="Y497" s="9" t="s">
        <v>137</v>
      </c>
      <c r="Z497" s="12" t="s">
        <v>137</v>
      </c>
      <c r="AA497">
        <v>0</v>
      </c>
      <c r="AB497">
        <v>0</v>
      </c>
      <c r="AC497" s="5">
        <v>47</v>
      </c>
      <c r="AD497" s="5">
        <v>1237</v>
      </c>
      <c r="AE497"/>
      <c r="AF497" s="5">
        <v>0</v>
      </c>
      <c r="AG497" s="5">
        <v>0</v>
      </c>
      <c r="AH497" s="12" t="s">
        <v>137</v>
      </c>
      <c r="AI497" s="12" t="s">
        <v>137</v>
      </c>
      <c r="AJ497" s="12" t="s">
        <v>137</v>
      </c>
      <c r="AK497" s="12" t="s">
        <v>137</v>
      </c>
      <c r="AL497" s="12" t="s">
        <v>137</v>
      </c>
      <c r="AM497" s="12" t="s">
        <v>137</v>
      </c>
      <c r="AN497" s="12" t="s">
        <v>137</v>
      </c>
      <c r="AO497" s="12" t="s">
        <v>137</v>
      </c>
      <c r="AP497" s="12" t="s">
        <v>137</v>
      </c>
      <c r="AQ497" s="12" t="s">
        <v>137</v>
      </c>
      <c r="AR497" s="12" t="s">
        <v>137</v>
      </c>
      <c r="AS497" s="12" t="s">
        <v>137</v>
      </c>
      <c r="AT497" s="12" t="s">
        <v>137</v>
      </c>
      <c r="AU497">
        <v>0</v>
      </c>
      <c r="AV497" s="16"/>
    </row>
    <row r="498" spans="1:48">
      <c r="A498" s="2" t="s">
        <v>415</v>
      </c>
      <c r="B498" s="2">
        <f>B493+1</f>
        <v>107</v>
      </c>
      <c r="C498" s="2" t="s">
        <v>259</v>
      </c>
      <c r="D498" s="2" t="str">
        <f t="shared" si="126"/>
        <v>South Central Illinois Drug Task Force Fund</v>
      </c>
      <c r="E498" s="2" t="s">
        <v>298</v>
      </c>
      <c r="H498" s="2" t="s">
        <v>99</v>
      </c>
      <c r="I498" s="4" t="s">
        <v>137</v>
      </c>
      <c r="J498" s="4" t="s">
        <v>137</v>
      </c>
      <c r="K498"/>
      <c r="L498" s="17" t="s">
        <v>137</v>
      </c>
      <c r="M498" s="4">
        <v>0</v>
      </c>
      <c r="N498" s="4">
        <v>0</v>
      </c>
      <c r="O498" s="9">
        <v>0</v>
      </c>
      <c r="P498" s="9">
        <v>0</v>
      </c>
      <c r="Q498" s="9">
        <v>0</v>
      </c>
      <c r="R498" s="9">
        <v>0</v>
      </c>
      <c r="S498" s="9">
        <v>0</v>
      </c>
      <c r="T498" s="9">
        <v>250000</v>
      </c>
      <c r="U498" s="9">
        <v>254525</v>
      </c>
      <c r="V498" s="9">
        <v>118009</v>
      </c>
      <c r="W498" s="9">
        <v>118009</v>
      </c>
      <c r="X498" s="9">
        <v>118009</v>
      </c>
      <c r="Y498" s="9">
        <v>118009</v>
      </c>
      <c r="Z498" s="7">
        <v>118009</v>
      </c>
      <c r="AA498">
        <v>118009</v>
      </c>
      <c r="AB498">
        <v>0</v>
      </c>
      <c r="AC498" s="4" t="s">
        <v>137</v>
      </c>
      <c r="AD498" s="4" t="s">
        <v>137</v>
      </c>
      <c r="AE498"/>
      <c r="AF498" s="4" t="s">
        <v>137</v>
      </c>
      <c r="AG498" s="4">
        <v>56038</v>
      </c>
      <c r="AH498" s="4">
        <v>55304</v>
      </c>
      <c r="AI498" s="11">
        <v>58496</v>
      </c>
      <c r="AJ498" s="11">
        <v>59212</v>
      </c>
      <c r="AK498" s="11">
        <v>34007</v>
      </c>
      <c r="AL498" s="9">
        <v>82893</v>
      </c>
      <c r="AM498" s="11">
        <v>121672</v>
      </c>
      <c r="AN498" s="11">
        <v>137197</v>
      </c>
      <c r="AO498" s="11">
        <v>166869</v>
      </c>
      <c r="AP498" s="11">
        <v>115435</v>
      </c>
      <c r="AQ498" s="11">
        <v>92350</v>
      </c>
      <c r="AR498" s="11">
        <v>82108</v>
      </c>
      <c r="AS498" s="11">
        <v>91596</v>
      </c>
      <c r="AT498" s="11">
        <v>83593</v>
      </c>
      <c r="AU498">
        <v>0</v>
      </c>
    </row>
    <row r="499" spans="1:48">
      <c r="A499" s="2" t="str">
        <f t="shared" ref="A499:C502" si="133">A498</f>
        <v>Special Purpose Fund</v>
      </c>
      <c r="B499" s="2">
        <f t="shared" si="133"/>
        <v>107</v>
      </c>
      <c r="C499" s="2" t="str">
        <f t="shared" si="133"/>
        <v>South Central Illinois Drug Task Force Fund</v>
      </c>
      <c r="D499" s="2" t="str">
        <f t="shared" si="126"/>
        <v>South Central Illinois Drug Task Force Fund</v>
      </c>
      <c r="E499" s="2" t="s">
        <v>205</v>
      </c>
      <c r="H499" s="2" t="str">
        <f>H498</f>
        <v>Sheriff</v>
      </c>
      <c r="I499" s="4" t="s">
        <v>137</v>
      </c>
      <c r="J499" s="4" t="s">
        <v>137</v>
      </c>
      <c r="K499"/>
      <c r="L499" s="17" t="s">
        <v>137</v>
      </c>
      <c r="M499" s="4">
        <v>0</v>
      </c>
      <c r="N499" s="4">
        <v>0</v>
      </c>
      <c r="O499" s="9">
        <v>0</v>
      </c>
      <c r="P499" s="9">
        <v>0</v>
      </c>
      <c r="Q499" s="9">
        <v>0</v>
      </c>
      <c r="R499" s="9">
        <v>0</v>
      </c>
      <c r="S499" s="9">
        <v>0</v>
      </c>
      <c r="T499" s="9">
        <v>90000</v>
      </c>
      <c r="U499" s="9" t="s">
        <v>137</v>
      </c>
      <c r="V499" s="9" t="s">
        <v>137</v>
      </c>
      <c r="W499" s="9" t="s">
        <v>137</v>
      </c>
      <c r="X499" s="9" t="s">
        <v>137</v>
      </c>
      <c r="Y499" s="9" t="s">
        <v>137</v>
      </c>
      <c r="Z499" s="7" t="s">
        <v>137</v>
      </c>
      <c r="AA499">
        <v>0</v>
      </c>
      <c r="AB499">
        <v>119000</v>
      </c>
      <c r="AC499" s="4" t="s">
        <v>137</v>
      </c>
      <c r="AD499" s="4" t="s">
        <v>137</v>
      </c>
      <c r="AE499"/>
      <c r="AF499" s="4" t="s">
        <v>137</v>
      </c>
      <c r="AG499" s="4">
        <v>40335</v>
      </c>
      <c r="AH499" s="4">
        <v>43639</v>
      </c>
      <c r="AI499" s="11">
        <v>39832</v>
      </c>
      <c r="AJ499" s="11">
        <v>42213</v>
      </c>
      <c r="AK499" s="11">
        <v>41554</v>
      </c>
      <c r="AL499" s="9">
        <v>68337</v>
      </c>
      <c r="AM499" s="11">
        <v>34883</v>
      </c>
      <c r="AN499" s="11">
        <v>57005</v>
      </c>
      <c r="AO499" s="11" t="s">
        <v>137</v>
      </c>
      <c r="AP499" s="11" t="s">
        <v>137</v>
      </c>
      <c r="AQ499" s="11" t="s">
        <v>137</v>
      </c>
      <c r="AR499" s="11" t="s">
        <v>137</v>
      </c>
      <c r="AS499" s="11" t="s">
        <v>137</v>
      </c>
      <c r="AT499" s="11" t="s">
        <v>137</v>
      </c>
      <c r="AU499">
        <v>110559.38</v>
      </c>
    </row>
    <row r="500" spans="1:48">
      <c r="A500" s="2" t="str">
        <f t="shared" si="133"/>
        <v>Special Purpose Fund</v>
      </c>
      <c r="B500" s="2">
        <f t="shared" si="133"/>
        <v>107</v>
      </c>
      <c r="C500" s="2" t="str">
        <f t="shared" si="133"/>
        <v>South Central Illinois Drug Task Force Fund</v>
      </c>
      <c r="D500" s="2" t="str">
        <f t="shared" si="126"/>
        <v>South Central Illinois Drug Task Force Fund</v>
      </c>
      <c r="E500" s="2" t="s">
        <v>50</v>
      </c>
      <c r="H500" s="2" t="str">
        <f>H499</f>
        <v>Sheriff</v>
      </c>
      <c r="I500" s="4" t="s">
        <v>137</v>
      </c>
      <c r="J500" s="4" t="s">
        <v>137</v>
      </c>
      <c r="K500"/>
      <c r="L500" s="17" t="s">
        <v>137</v>
      </c>
      <c r="M500" s="4">
        <v>0</v>
      </c>
      <c r="N500" s="4">
        <v>0</v>
      </c>
      <c r="O500" s="9">
        <v>0</v>
      </c>
      <c r="P500" s="9">
        <v>0</v>
      </c>
      <c r="Q500" s="9">
        <v>0</v>
      </c>
      <c r="R500" s="9">
        <v>0</v>
      </c>
      <c r="S500" s="9" t="s">
        <v>137</v>
      </c>
      <c r="T500" s="9" t="s">
        <v>137</v>
      </c>
      <c r="U500" s="9" t="s">
        <v>137</v>
      </c>
      <c r="V500" s="9" t="s">
        <v>137</v>
      </c>
      <c r="W500" s="9" t="s">
        <v>137</v>
      </c>
      <c r="X500" s="9" t="s">
        <v>137</v>
      </c>
      <c r="Y500" s="9" t="s">
        <v>137</v>
      </c>
      <c r="Z500" s="7" t="s">
        <v>137</v>
      </c>
      <c r="AA500">
        <v>0</v>
      </c>
      <c r="AB500">
        <v>0</v>
      </c>
      <c r="AC500" s="4" t="s">
        <v>137</v>
      </c>
      <c r="AD500" s="4" t="s">
        <v>137</v>
      </c>
      <c r="AE500"/>
      <c r="AF500" s="4" t="s">
        <v>137</v>
      </c>
      <c r="AG500" s="4">
        <v>1000</v>
      </c>
      <c r="AH500" s="4">
        <v>1506</v>
      </c>
      <c r="AI500" s="11">
        <v>1955</v>
      </c>
      <c r="AJ500" s="11">
        <v>1955</v>
      </c>
      <c r="AK500" s="11">
        <v>1955</v>
      </c>
      <c r="AL500" s="9">
        <v>1833</v>
      </c>
      <c r="AM500" s="11" t="s">
        <v>137</v>
      </c>
      <c r="AN500" s="11" t="s">
        <v>137</v>
      </c>
      <c r="AO500" s="11" t="s">
        <v>137</v>
      </c>
      <c r="AP500" s="11" t="s">
        <v>137</v>
      </c>
      <c r="AQ500" s="11" t="s">
        <v>137</v>
      </c>
      <c r="AR500" s="11" t="s">
        <v>137</v>
      </c>
      <c r="AS500" s="11" t="s">
        <v>137</v>
      </c>
      <c r="AT500" s="11" t="s">
        <v>137</v>
      </c>
      <c r="AU500">
        <v>0</v>
      </c>
    </row>
    <row r="501" spans="1:48">
      <c r="A501" s="2" t="str">
        <f t="shared" si="133"/>
        <v>Special Purpose Fund</v>
      </c>
      <c r="B501" s="2">
        <f t="shared" si="133"/>
        <v>107</v>
      </c>
      <c r="C501" s="2" t="str">
        <f t="shared" si="133"/>
        <v>South Central Illinois Drug Task Force Fund</v>
      </c>
      <c r="D501" s="2" t="str">
        <f t="shared" si="126"/>
        <v>South Central Illinois Drug Task Force Fund</v>
      </c>
      <c r="E501" s="2" t="s">
        <v>213</v>
      </c>
      <c r="H501" s="2" t="str">
        <f>H500</f>
        <v>Sheriff</v>
      </c>
      <c r="I501" s="4" t="s">
        <v>137</v>
      </c>
      <c r="J501" s="4" t="s">
        <v>137</v>
      </c>
      <c r="K501"/>
      <c r="L501" s="17" t="s">
        <v>137</v>
      </c>
      <c r="M501" s="6">
        <v>0</v>
      </c>
      <c r="N501" s="4">
        <v>0</v>
      </c>
      <c r="O501" s="9">
        <v>0</v>
      </c>
      <c r="P501" s="9">
        <v>0</v>
      </c>
      <c r="Q501" s="9">
        <v>0</v>
      </c>
      <c r="R501" s="9">
        <v>0</v>
      </c>
      <c r="S501" s="9">
        <v>0</v>
      </c>
      <c r="T501" s="9">
        <v>59485</v>
      </c>
      <c r="U501" s="9" t="s">
        <v>137</v>
      </c>
      <c r="V501" s="9" t="s">
        <v>137</v>
      </c>
      <c r="W501" s="9" t="s">
        <v>137</v>
      </c>
      <c r="X501" s="9" t="s">
        <v>137</v>
      </c>
      <c r="Y501" s="9" t="s">
        <v>137</v>
      </c>
      <c r="Z501" s="7" t="s">
        <v>137</v>
      </c>
      <c r="AA501">
        <v>0</v>
      </c>
      <c r="AB501">
        <v>0</v>
      </c>
      <c r="AC501" s="4" t="s">
        <v>137</v>
      </c>
      <c r="AD501" s="4" t="s">
        <v>137</v>
      </c>
      <c r="AE501"/>
      <c r="AF501" s="4" t="s">
        <v>137</v>
      </c>
      <c r="AG501" s="6">
        <v>2401</v>
      </c>
      <c r="AH501" s="4">
        <v>2253</v>
      </c>
      <c r="AI501" s="11">
        <v>2950</v>
      </c>
      <c r="AJ501" s="11">
        <v>2950</v>
      </c>
      <c r="AK501" s="11">
        <v>2001</v>
      </c>
      <c r="AL501" s="9">
        <v>3153</v>
      </c>
      <c r="AM501" s="11">
        <v>5853</v>
      </c>
      <c r="AN501" s="11">
        <v>23135</v>
      </c>
      <c r="AO501" s="11" t="s">
        <v>137</v>
      </c>
      <c r="AP501" s="11" t="s">
        <v>137</v>
      </c>
      <c r="AQ501" s="11" t="s">
        <v>137</v>
      </c>
      <c r="AR501" s="11" t="s">
        <v>137</v>
      </c>
      <c r="AS501" s="11" t="s">
        <v>137</v>
      </c>
      <c r="AT501" s="11" t="s">
        <v>137</v>
      </c>
      <c r="AU501">
        <v>0</v>
      </c>
    </row>
    <row r="502" spans="1:48">
      <c r="A502" s="2" t="str">
        <f t="shared" si="133"/>
        <v>Special Purpose Fund</v>
      </c>
      <c r="B502" s="2">
        <f t="shared" si="133"/>
        <v>107</v>
      </c>
      <c r="C502" s="2" t="str">
        <f t="shared" si="133"/>
        <v>South Central Illinois Drug Task Force Fund</v>
      </c>
      <c r="D502" s="2" t="str">
        <f t="shared" si="126"/>
        <v>South Central Illinois Drug Task Force Fund</v>
      </c>
      <c r="E502" s="2" t="s">
        <v>79</v>
      </c>
      <c r="H502" s="2" t="str">
        <f>H501</f>
        <v>Sheriff</v>
      </c>
      <c r="I502" s="4" t="s">
        <v>137</v>
      </c>
      <c r="J502" s="4" t="s">
        <v>137</v>
      </c>
      <c r="K502"/>
      <c r="L502" s="17" t="s">
        <v>137</v>
      </c>
      <c r="M502" s="5">
        <v>0</v>
      </c>
      <c r="N502" s="4">
        <v>0</v>
      </c>
      <c r="O502" s="9">
        <v>0</v>
      </c>
      <c r="P502" s="9">
        <v>0</v>
      </c>
      <c r="Q502" s="9">
        <v>0</v>
      </c>
      <c r="R502" s="9">
        <v>0</v>
      </c>
      <c r="S502" s="9" t="s">
        <v>137</v>
      </c>
      <c r="T502" s="9" t="s">
        <v>137</v>
      </c>
      <c r="U502" s="9" t="s">
        <v>137</v>
      </c>
      <c r="V502" s="9" t="s">
        <v>137</v>
      </c>
      <c r="W502" s="9" t="s">
        <v>137</v>
      </c>
      <c r="X502" s="9" t="s">
        <v>137</v>
      </c>
      <c r="Y502" s="9" t="s">
        <v>137</v>
      </c>
      <c r="Z502" s="7" t="s">
        <v>137</v>
      </c>
      <c r="AA502">
        <v>0</v>
      </c>
      <c r="AB502">
        <v>0</v>
      </c>
      <c r="AC502" s="4" t="s">
        <v>137</v>
      </c>
      <c r="AD502" s="4" t="s">
        <v>137</v>
      </c>
      <c r="AE502"/>
      <c r="AF502" s="4" t="s">
        <v>137</v>
      </c>
      <c r="AG502" s="5">
        <v>452</v>
      </c>
      <c r="AH502" s="4">
        <v>531</v>
      </c>
      <c r="AI502" s="11">
        <v>13125</v>
      </c>
      <c r="AJ502" s="11">
        <v>13272</v>
      </c>
      <c r="AK502" s="11">
        <v>12454</v>
      </c>
      <c r="AL502" s="9">
        <v>33797</v>
      </c>
      <c r="AM502" s="11" t="s">
        <v>137</v>
      </c>
      <c r="AN502" s="11" t="s">
        <v>137</v>
      </c>
      <c r="AO502" s="11" t="s">
        <v>137</v>
      </c>
      <c r="AP502" s="11" t="s">
        <v>137</v>
      </c>
      <c r="AQ502" s="11" t="s">
        <v>137</v>
      </c>
      <c r="AR502" s="11" t="s">
        <v>137</v>
      </c>
      <c r="AS502" s="11" t="s">
        <v>137</v>
      </c>
      <c r="AT502" s="11" t="s">
        <v>137</v>
      </c>
      <c r="AU502">
        <v>0</v>
      </c>
    </row>
    <row r="503" spans="1:48">
      <c r="A503" s="2" t="s">
        <v>415</v>
      </c>
      <c r="B503" s="2">
        <f>B498+1</f>
        <v>108</v>
      </c>
      <c r="C503" s="2" t="s">
        <v>287</v>
      </c>
      <c r="D503" s="2" t="str">
        <f t="shared" si="126"/>
        <v>Recorder's GIS Fund</v>
      </c>
      <c r="E503" s="2" t="s">
        <v>215</v>
      </c>
      <c r="H503" s="2" t="s">
        <v>45</v>
      </c>
      <c r="I503" s="4" t="s">
        <v>137</v>
      </c>
      <c r="J503" s="4" t="s">
        <v>137</v>
      </c>
      <c r="K503"/>
      <c r="L503" s="4" t="s">
        <v>137</v>
      </c>
      <c r="M503" s="4" t="s">
        <v>137</v>
      </c>
      <c r="N503" s="9" t="s">
        <v>137</v>
      </c>
      <c r="O503" s="9" t="s">
        <v>137</v>
      </c>
      <c r="P503" s="9" t="s">
        <v>137</v>
      </c>
      <c r="Q503" s="9">
        <v>0</v>
      </c>
      <c r="R503" s="9">
        <v>0</v>
      </c>
      <c r="S503" s="9">
        <v>25000</v>
      </c>
      <c r="T503" s="9">
        <v>45000</v>
      </c>
      <c r="U503" s="9">
        <v>50000</v>
      </c>
      <c r="V503" s="9">
        <v>0</v>
      </c>
      <c r="W503" s="9" t="s">
        <v>137</v>
      </c>
      <c r="X503" s="9" t="s">
        <v>137</v>
      </c>
      <c r="Y503" s="9" t="s">
        <v>137</v>
      </c>
      <c r="Z503" s="7" t="s">
        <v>137</v>
      </c>
      <c r="AA503">
        <v>0</v>
      </c>
      <c r="AB503">
        <v>0</v>
      </c>
      <c r="AC503" s="4" t="s">
        <v>137</v>
      </c>
      <c r="AD503" s="4" t="s">
        <v>137</v>
      </c>
      <c r="AE503"/>
      <c r="AF503" s="4" t="s">
        <v>137</v>
      </c>
      <c r="AG503" s="4" t="s">
        <v>137</v>
      </c>
      <c r="AH503" s="4" t="s">
        <v>137</v>
      </c>
      <c r="AI503" s="11" t="s">
        <v>137</v>
      </c>
      <c r="AJ503" s="11" t="s">
        <v>137</v>
      </c>
      <c r="AK503" s="11">
        <v>0</v>
      </c>
      <c r="AL503" s="11">
        <v>0</v>
      </c>
      <c r="AM503" s="11">
        <v>0</v>
      </c>
      <c r="AN503" s="11">
        <v>799</v>
      </c>
      <c r="AO503" s="11">
        <v>22566</v>
      </c>
      <c r="AP503" s="11">
        <v>0</v>
      </c>
      <c r="AQ503" s="11" t="s">
        <v>137</v>
      </c>
      <c r="AR503" s="11" t="s">
        <v>137</v>
      </c>
      <c r="AS503" s="11" t="s">
        <v>137</v>
      </c>
      <c r="AT503" s="11" t="s">
        <v>137</v>
      </c>
      <c r="AU503">
        <v>0</v>
      </c>
    </row>
    <row r="504" spans="1:48">
      <c r="A504" s="2" t="s">
        <v>415</v>
      </c>
      <c r="B504" s="2">
        <f t="shared" ref="B504:B515" si="134">B503+1</f>
        <v>109</v>
      </c>
      <c r="C504" s="2" t="s">
        <v>288</v>
      </c>
      <c r="D504" s="2" t="str">
        <f t="shared" si="126"/>
        <v>Assessor's GIS Fund</v>
      </c>
      <c r="E504" s="2" t="s">
        <v>215</v>
      </c>
      <c r="H504" s="2" t="s">
        <v>78</v>
      </c>
      <c r="I504" s="4" t="s">
        <v>137</v>
      </c>
      <c r="J504" s="4" t="s">
        <v>137</v>
      </c>
      <c r="K504"/>
      <c r="L504" s="4" t="s">
        <v>137</v>
      </c>
      <c r="M504" s="4" t="s">
        <v>137</v>
      </c>
      <c r="N504" s="9" t="s">
        <v>137</v>
      </c>
      <c r="O504" s="9" t="s">
        <v>137</v>
      </c>
      <c r="P504" s="9" t="s">
        <v>137</v>
      </c>
      <c r="Q504" s="9">
        <v>0</v>
      </c>
      <c r="R504" s="9">
        <v>0</v>
      </c>
      <c r="S504" s="9">
        <v>100000</v>
      </c>
      <c r="T504" s="9">
        <v>100000</v>
      </c>
      <c r="U504" s="9">
        <v>250000</v>
      </c>
      <c r="V504" s="9">
        <v>369040</v>
      </c>
      <c r="W504" s="9" t="s">
        <v>137</v>
      </c>
      <c r="X504" s="9" t="s">
        <v>137</v>
      </c>
      <c r="Y504" s="9" t="s">
        <v>137</v>
      </c>
      <c r="Z504" s="7" t="s">
        <v>137</v>
      </c>
      <c r="AA504">
        <v>0</v>
      </c>
      <c r="AB504">
        <v>0</v>
      </c>
      <c r="AC504" s="4" t="s">
        <v>137</v>
      </c>
      <c r="AD504" s="4" t="s">
        <v>137</v>
      </c>
      <c r="AE504"/>
      <c r="AF504" s="4" t="s">
        <v>137</v>
      </c>
      <c r="AG504" s="4" t="s">
        <v>137</v>
      </c>
      <c r="AH504" s="4" t="s">
        <v>137</v>
      </c>
      <c r="AI504" s="11" t="s">
        <v>137</v>
      </c>
      <c r="AJ504" s="11" t="s">
        <v>137</v>
      </c>
      <c r="AK504" s="11">
        <v>0</v>
      </c>
      <c r="AL504" s="11">
        <v>0</v>
      </c>
      <c r="AM504" s="11">
        <v>3329</v>
      </c>
      <c r="AN504" s="11">
        <v>59800</v>
      </c>
      <c r="AO504" s="11">
        <v>160177</v>
      </c>
      <c r="AP504" s="11">
        <v>83223</v>
      </c>
      <c r="AQ504" s="11" t="s">
        <v>137</v>
      </c>
      <c r="AR504" s="11" t="s">
        <v>137</v>
      </c>
      <c r="AS504" s="11" t="s">
        <v>137</v>
      </c>
      <c r="AT504" s="11" t="s">
        <v>137</v>
      </c>
      <c r="AU504">
        <v>0</v>
      </c>
    </row>
    <row r="505" spans="1:48">
      <c r="A505" s="2" t="s">
        <v>415</v>
      </c>
      <c r="B505" s="2">
        <f t="shared" si="134"/>
        <v>110</v>
      </c>
      <c r="C505" s="2" t="s">
        <v>55</v>
      </c>
      <c r="D505" s="2" t="str">
        <f t="shared" si="126"/>
        <v>Public Safety Fund</v>
      </c>
      <c r="E505" s="2" t="s">
        <v>200</v>
      </c>
      <c r="H505" s="2" t="s">
        <v>99</v>
      </c>
      <c r="I505" s="4" t="s">
        <v>137</v>
      </c>
      <c r="J505" s="4" t="s">
        <v>137</v>
      </c>
      <c r="K505"/>
      <c r="L505" s="4" t="s">
        <v>137</v>
      </c>
      <c r="M505" s="4" t="s">
        <v>137</v>
      </c>
      <c r="N505" s="9" t="s">
        <v>137</v>
      </c>
      <c r="O505" s="9" t="s">
        <v>137</v>
      </c>
      <c r="P505" s="9" t="s">
        <v>137</v>
      </c>
      <c r="Q505" s="9" t="s">
        <v>137</v>
      </c>
      <c r="R505" s="9" t="s">
        <v>137</v>
      </c>
      <c r="S505" s="9" t="s">
        <v>137</v>
      </c>
      <c r="T505" s="9" t="s">
        <v>137</v>
      </c>
      <c r="U505" s="9" t="s">
        <v>137</v>
      </c>
      <c r="V505" s="9" t="s">
        <v>137</v>
      </c>
      <c r="W505" s="9">
        <v>0</v>
      </c>
      <c r="X505" s="9">
        <v>0</v>
      </c>
      <c r="Y505" s="9">
        <v>0</v>
      </c>
      <c r="Z505" s="7">
        <v>0</v>
      </c>
      <c r="AA505">
        <v>0</v>
      </c>
      <c r="AB505">
        <v>0</v>
      </c>
      <c r="AC505" s="4" t="s">
        <v>137</v>
      </c>
      <c r="AD505" s="4" t="s">
        <v>137</v>
      </c>
      <c r="AE505"/>
      <c r="AF505" s="4" t="s">
        <v>137</v>
      </c>
      <c r="AG505" s="4" t="s">
        <v>137</v>
      </c>
      <c r="AH505" s="4" t="s">
        <v>137</v>
      </c>
      <c r="AI505" s="11" t="s">
        <v>137</v>
      </c>
      <c r="AJ505" s="11" t="s">
        <v>137</v>
      </c>
      <c r="AK505" s="11" t="s">
        <v>137</v>
      </c>
      <c r="AL505" s="11" t="s">
        <v>137</v>
      </c>
      <c r="AM505" s="11" t="s">
        <v>137</v>
      </c>
      <c r="AN505" s="11" t="s">
        <v>137</v>
      </c>
      <c r="AO505" s="11" t="s">
        <v>137</v>
      </c>
      <c r="AP505" s="11" t="s">
        <v>137</v>
      </c>
      <c r="AQ505" s="11">
        <v>500</v>
      </c>
      <c r="AR505" s="11">
        <v>86650</v>
      </c>
      <c r="AS505" s="11">
        <v>10152</v>
      </c>
      <c r="AT505" s="11">
        <v>228674</v>
      </c>
      <c r="AU505">
        <v>0</v>
      </c>
    </row>
    <row r="506" spans="1:48">
      <c r="A506" s="2" t="s">
        <v>415</v>
      </c>
      <c r="B506" s="2">
        <f t="shared" si="134"/>
        <v>111</v>
      </c>
      <c r="C506" s="2" t="s">
        <v>260</v>
      </c>
      <c r="D506" s="2" t="str">
        <f t="shared" si="126"/>
        <v>DUI Equipment Fund</v>
      </c>
      <c r="E506" s="2" t="s">
        <v>143</v>
      </c>
      <c r="H506" s="2" t="s">
        <v>99</v>
      </c>
      <c r="I506" s="4" t="s">
        <v>137</v>
      </c>
      <c r="J506" s="4" t="s">
        <v>137</v>
      </c>
      <c r="K506"/>
      <c r="L506" s="4" t="s">
        <v>137</v>
      </c>
      <c r="M506" s="4" t="s">
        <v>137</v>
      </c>
      <c r="N506" s="9" t="s">
        <v>137</v>
      </c>
      <c r="O506" s="9" t="s">
        <v>137</v>
      </c>
      <c r="P506" s="9" t="s">
        <v>137</v>
      </c>
      <c r="Q506" s="9">
        <v>0</v>
      </c>
      <c r="R506" s="9">
        <v>0</v>
      </c>
      <c r="S506" s="9">
        <v>0</v>
      </c>
      <c r="T506" s="9">
        <v>4000</v>
      </c>
      <c r="U506" s="9">
        <v>4000</v>
      </c>
      <c r="V506" s="9">
        <v>4000</v>
      </c>
      <c r="W506" s="9">
        <v>4000</v>
      </c>
      <c r="X506" s="9">
        <v>4000</v>
      </c>
      <c r="Y506" s="9">
        <v>4000</v>
      </c>
      <c r="Z506" s="7">
        <v>4000</v>
      </c>
      <c r="AA506">
        <v>15000</v>
      </c>
      <c r="AB506"/>
      <c r="AC506" s="4" t="s">
        <v>137</v>
      </c>
      <c r="AD506" s="4" t="s">
        <v>137</v>
      </c>
      <c r="AE506"/>
      <c r="AF506" s="4" t="s">
        <v>137</v>
      </c>
      <c r="AG506" s="4" t="s">
        <v>137</v>
      </c>
      <c r="AH506" s="4" t="s">
        <v>137</v>
      </c>
      <c r="AI506" s="11" t="s">
        <v>137</v>
      </c>
      <c r="AJ506" s="11" t="s">
        <v>137</v>
      </c>
      <c r="AK506" s="11">
        <v>0</v>
      </c>
      <c r="AL506" s="11">
        <v>0</v>
      </c>
      <c r="AM506" s="11">
        <v>3864</v>
      </c>
      <c r="AN506" s="11">
        <v>828</v>
      </c>
      <c r="AO506" s="11">
        <v>0</v>
      </c>
      <c r="AP506" s="11">
        <v>1590</v>
      </c>
      <c r="AQ506" s="11">
        <v>0</v>
      </c>
      <c r="AR506" s="11">
        <v>1000</v>
      </c>
      <c r="AS506" s="11">
        <v>1450</v>
      </c>
      <c r="AT506" s="11">
        <v>0</v>
      </c>
      <c r="AU506" s="28">
        <v>228674</v>
      </c>
    </row>
    <row r="507" spans="1:48">
      <c r="A507" s="2" t="s">
        <v>415</v>
      </c>
      <c r="B507" s="2">
        <f t="shared" si="134"/>
        <v>112</v>
      </c>
      <c r="C507" s="2" t="s">
        <v>261</v>
      </c>
      <c r="D507" s="2" t="str">
        <f t="shared" ref="D507:D534" si="135">C507</f>
        <v>CDAP Fund</v>
      </c>
      <c r="E507" s="2" t="s">
        <v>286</v>
      </c>
      <c r="H507" s="2" t="s">
        <v>414</v>
      </c>
      <c r="I507" s="4" t="s">
        <v>137</v>
      </c>
      <c r="J507" s="4" t="s">
        <v>137</v>
      </c>
      <c r="K507"/>
      <c r="L507" s="4" t="s">
        <v>137</v>
      </c>
      <c r="M507" s="4" t="s">
        <v>137</v>
      </c>
      <c r="N507" s="9" t="s">
        <v>137</v>
      </c>
      <c r="O507" s="9" t="s">
        <v>137</v>
      </c>
      <c r="P507" s="9" t="s">
        <v>137</v>
      </c>
      <c r="Q507" s="9" t="s">
        <v>137</v>
      </c>
      <c r="R507" s="9" t="s">
        <v>137</v>
      </c>
      <c r="S507" s="9" t="s">
        <v>137</v>
      </c>
      <c r="T507" s="9" t="s">
        <v>137</v>
      </c>
      <c r="U507" s="9">
        <v>37900</v>
      </c>
      <c r="V507" s="9">
        <v>40000</v>
      </c>
      <c r="W507" s="9">
        <v>350000</v>
      </c>
      <c r="X507" s="9">
        <v>0</v>
      </c>
      <c r="Y507" s="9">
        <v>0</v>
      </c>
      <c r="Z507" s="7">
        <v>0</v>
      </c>
      <c r="AA507">
        <v>0</v>
      </c>
      <c r="AB507">
        <v>4000</v>
      </c>
      <c r="AC507" s="4" t="s">
        <v>137</v>
      </c>
      <c r="AD507" s="4" t="s">
        <v>137</v>
      </c>
      <c r="AE507"/>
      <c r="AF507" s="4" t="s">
        <v>137</v>
      </c>
      <c r="AG507" s="4" t="s">
        <v>137</v>
      </c>
      <c r="AH507" s="4" t="s">
        <v>137</v>
      </c>
      <c r="AI507" s="11" t="s">
        <v>137</v>
      </c>
      <c r="AJ507" s="11" t="s">
        <v>137</v>
      </c>
      <c r="AK507" s="11" t="s">
        <v>137</v>
      </c>
      <c r="AL507" s="11" t="s">
        <v>137</v>
      </c>
      <c r="AM507" s="11" t="s">
        <v>137</v>
      </c>
      <c r="AN507" s="11" t="s">
        <v>137</v>
      </c>
      <c r="AO507" s="11">
        <v>50000</v>
      </c>
      <c r="AP507" s="11">
        <v>23709</v>
      </c>
      <c r="AQ507" s="11">
        <v>326286</v>
      </c>
      <c r="AR507" s="11">
        <v>0</v>
      </c>
      <c r="AS507" s="11">
        <v>0</v>
      </c>
      <c r="AT507" s="11">
        <v>0</v>
      </c>
      <c r="AU507">
        <v>0</v>
      </c>
    </row>
    <row r="508" spans="1:48">
      <c r="A508" s="2" t="s">
        <v>417</v>
      </c>
      <c r="B508" s="2">
        <f t="shared" si="134"/>
        <v>113</v>
      </c>
      <c r="C508" s="2" t="s">
        <v>280</v>
      </c>
      <c r="D508" s="2" t="str">
        <f t="shared" si="135"/>
        <v>County Health Commcare Fund</v>
      </c>
      <c r="E508" s="2" t="s">
        <v>233</v>
      </c>
      <c r="H508" s="2" t="s">
        <v>426</v>
      </c>
      <c r="I508" s="4" t="s">
        <v>137</v>
      </c>
      <c r="J508" s="4" t="s">
        <v>137</v>
      </c>
      <c r="K508"/>
      <c r="L508" s="4" t="s">
        <v>137</v>
      </c>
      <c r="M508" s="4" t="s">
        <v>137</v>
      </c>
      <c r="N508" s="9" t="s">
        <v>137</v>
      </c>
      <c r="O508" s="9" t="s">
        <v>137</v>
      </c>
      <c r="P508" s="9" t="s">
        <v>137</v>
      </c>
      <c r="Q508" s="9">
        <v>0</v>
      </c>
      <c r="R508" s="9">
        <v>0</v>
      </c>
      <c r="S508" s="9">
        <v>0</v>
      </c>
      <c r="T508" s="9">
        <v>90000</v>
      </c>
      <c r="U508" s="9">
        <v>120200</v>
      </c>
      <c r="V508" s="9">
        <v>433000</v>
      </c>
      <c r="W508" s="9">
        <v>520000</v>
      </c>
      <c r="X508" s="9">
        <v>735620</v>
      </c>
      <c r="Y508" s="9">
        <v>444627</v>
      </c>
      <c r="Z508" s="7" t="s">
        <v>137</v>
      </c>
      <c r="AA508">
        <v>2138000</v>
      </c>
      <c r="AB508"/>
      <c r="AC508" s="4" t="s">
        <v>137</v>
      </c>
      <c r="AD508" s="4" t="s">
        <v>137</v>
      </c>
      <c r="AE508"/>
      <c r="AF508" s="4" t="s">
        <v>137</v>
      </c>
      <c r="AG508" s="4" t="s">
        <v>137</v>
      </c>
      <c r="AH508" s="4" t="s">
        <v>137</v>
      </c>
      <c r="AI508" s="11" t="s">
        <v>137</v>
      </c>
      <c r="AJ508" s="11" t="s">
        <v>137</v>
      </c>
      <c r="AK508" s="11">
        <v>0</v>
      </c>
      <c r="AL508" s="11">
        <v>10130</v>
      </c>
      <c r="AM508" s="11">
        <v>17711</v>
      </c>
      <c r="AN508" s="11">
        <v>24015</v>
      </c>
      <c r="AO508" s="11">
        <v>130603</v>
      </c>
      <c r="AP508" s="11">
        <v>396508</v>
      </c>
      <c r="AQ508" s="11">
        <v>164501</v>
      </c>
      <c r="AR508" s="11">
        <v>185051</v>
      </c>
      <c r="AS508" s="11">
        <v>213140</v>
      </c>
      <c r="AT508" s="11" t="s">
        <v>137</v>
      </c>
      <c r="AU508">
        <v>0</v>
      </c>
    </row>
    <row r="509" spans="1:48">
      <c r="A509" s="2" t="s">
        <v>415</v>
      </c>
      <c r="B509" s="2">
        <f t="shared" si="134"/>
        <v>114</v>
      </c>
      <c r="C509" s="2" t="s">
        <v>262</v>
      </c>
      <c r="D509" s="2" t="str">
        <f t="shared" si="135"/>
        <v>Sheriff's Federal Drug Fund</v>
      </c>
      <c r="E509" s="2" t="s">
        <v>200</v>
      </c>
      <c r="H509" s="2" t="s">
        <v>99</v>
      </c>
      <c r="I509" s="4" t="s">
        <v>137</v>
      </c>
      <c r="J509" s="4" t="s">
        <v>137</v>
      </c>
      <c r="K509"/>
      <c r="L509" s="4" t="s">
        <v>137</v>
      </c>
      <c r="M509" s="4" t="s">
        <v>137</v>
      </c>
      <c r="N509" s="9" t="s">
        <v>137</v>
      </c>
      <c r="O509" s="9" t="s">
        <v>137</v>
      </c>
      <c r="P509" s="9" t="s">
        <v>137</v>
      </c>
      <c r="Q509" s="9" t="s">
        <v>137</v>
      </c>
      <c r="R509" s="9">
        <v>0</v>
      </c>
      <c r="S509" s="9">
        <v>0</v>
      </c>
      <c r="T509" s="9">
        <v>8000</v>
      </c>
      <c r="U509" s="9">
        <v>5000</v>
      </c>
      <c r="V509" s="9">
        <v>6000</v>
      </c>
      <c r="W509" s="9">
        <v>6000</v>
      </c>
      <c r="X509" s="9">
        <v>5000</v>
      </c>
      <c r="Y509" s="9">
        <v>5000</v>
      </c>
      <c r="Z509" s="7">
        <v>5000</v>
      </c>
      <c r="AA509">
        <v>9500</v>
      </c>
      <c r="AB509">
        <v>2206715</v>
      </c>
      <c r="AC509" s="4" t="s">
        <v>137</v>
      </c>
      <c r="AD509" s="4" t="s">
        <v>137</v>
      </c>
      <c r="AE509"/>
      <c r="AF509" s="4" t="s">
        <v>137</v>
      </c>
      <c r="AG509" s="4" t="s">
        <v>137</v>
      </c>
      <c r="AH509" s="4" t="s">
        <v>137</v>
      </c>
      <c r="AI509" s="11" t="s">
        <v>137</v>
      </c>
      <c r="AJ509" s="11" t="s">
        <v>137</v>
      </c>
      <c r="AK509" s="11" t="s">
        <v>137</v>
      </c>
      <c r="AL509" s="11">
        <v>0</v>
      </c>
      <c r="AM509" s="11">
        <v>7625</v>
      </c>
      <c r="AN509" s="11">
        <v>0</v>
      </c>
      <c r="AO509" s="11">
        <v>0</v>
      </c>
      <c r="AP509" s="11">
        <v>5144</v>
      </c>
      <c r="AQ509" s="11">
        <v>0</v>
      </c>
      <c r="AR509" s="11">
        <v>0</v>
      </c>
      <c r="AS509" s="11">
        <v>0</v>
      </c>
      <c r="AT509" s="11">
        <v>0</v>
      </c>
      <c r="AU509">
        <v>1725712.99</v>
      </c>
    </row>
    <row r="510" spans="1:48">
      <c r="A510" s="2" t="s">
        <v>415</v>
      </c>
      <c r="B510" s="2">
        <f t="shared" si="134"/>
        <v>115</v>
      </c>
      <c r="C510" s="2" t="s">
        <v>304</v>
      </c>
      <c r="D510" s="2" t="str">
        <f t="shared" si="135"/>
        <v>Coroner's Equipment Fund</v>
      </c>
      <c r="E510" s="2" t="s">
        <v>143</v>
      </c>
      <c r="H510" s="2" t="s">
        <v>413</v>
      </c>
      <c r="I510" s="4" t="s">
        <v>137</v>
      </c>
      <c r="J510" s="4" t="s">
        <v>137</v>
      </c>
      <c r="K510"/>
      <c r="L510" s="4" t="s">
        <v>137</v>
      </c>
      <c r="M510" s="4" t="s">
        <v>137</v>
      </c>
      <c r="N510" s="9" t="s">
        <v>137</v>
      </c>
      <c r="O510" s="9" t="s">
        <v>137</v>
      </c>
      <c r="P510" s="9" t="s">
        <v>137</v>
      </c>
      <c r="Q510" s="9" t="s">
        <v>137</v>
      </c>
      <c r="R510" s="9">
        <v>0</v>
      </c>
      <c r="S510" s="9" t="s">
        <v>137</v>
      </c>
      <c r="T510" s="9" t="s">
        <v>137</v>
      </c>
      <c r="U510" s="9" t="s">
        <v>137</v>
      </c>
      <c r="V510" s="9" t="s">
        <v>137</v>
      </c>
      <c r="W510" s="9" t="s">
        <v>137</v>
      </c>
      <c r="X510" s="9" t="s">
        <v>137</v>
      </c>
      <c r="Y510" s="9" t="s">
        <v>137</v>
      </c>
      <c r="Z510" s="7" t="s">
        <v>137</v>
      </c>
      <c r="AA510">
        <v>0</v>
      </c>
      <c r="AB510">
        <v>500</v>
      </c>
      <c r="AC510" s="4" t="s">
        <v>137</v>
      </c>
      <c r="AD510" s="4" t="s">
        <v>137</v>
      </c>
      <c r="AE510"/>
      <c r="AF510" s="4" t="s">
        <v>137</v>
      </c>
      <c r="AG510" s="4" t="s">
        <v>137</v>
      </c>
      <c r="AH510" s="11" t="s">
        <v>137</v>
      </c>
      <c r="AI510" s="11" t="s">
        <v>137</v>
      </c>
      <c r="AJ510" s="11" t="s">
        <v>137</v>
      </c>
      <c r="AK510" s="11" t="s">
        <v>137</v>
      </c>
      <c r="AL510" s="11">
        <v>1236</v>
      </c>
      <c r="AM510" s="11" t="s">
        <v>137</v>
      </c>
      <c r="AN510" s="11" t="s">
        <v>137</v>
      </c>
      <c r="AO510" s="11" t="s">
        <v>137</v>
      </c>
      <c r="AP510" s="11" t="s">
        <v>137</v>
      </c>
      <c r="AQ510" s="11" t="s">
        <v>137</v>
      </c>
      <c r="AR510" s="11" t="s">
        <v>137</v>
      </c>
      <c r="AS510" s="11" t="s">
        <v>137</v>
      </c>
      <c r="AT510" s="11" t="s">
        <v>137</v>
      </c>
      <c r="AU510">
        <v>0</v>
      </c>
    </row>
    <row r="511" spans="1:48">
      <c r="A511" s="2" t="s">
        <v>415</v>
      </c>
      <c r="B511" s="2">
        <f t="shared" si="134"/>
        <v>116</v>
      </c>
      <c r="C511" s="2" t="s">
        <v>263</v>
      </c>
      <c r="D511" s="2" t="str">
        <f t="shared" si="135"/>
        <v>Arrestees' Medical Costs</v>
      </c>
      <c r="E511" s="2" t="s">
        <v>200</v>
      </c>
      <c r="H511" s="2" t="s">
        <v>99</v>
      </c>
      <c r="I511" s="4" t="s">
        <v>137</v>
      </c>
      <c r="J511" s="4" t="s">
        <v>137</v>
      </c>
      <c r="K511"/>
      <c r="L511" s="4" t="s">
        <v>137</v>
      </c>
      <c r="M511" s="4" t="s">
        <v>137</v>
      </c>
      <c r="N511" s="9" t="s">
        <v>137</v>
      </c>
      <c r="O511" s="9" t="s">
        <v>137</v>
      </c>
      <c r="P511" s="9" t="s">
        <v>137</v>
      </c>
      <c r="Q511" s="9" t="s">
        <v>137</v>
      </c>
      <c r="R511" s="9">
        <v>0</v>
      </c>
      <c r="S511" s="9">
        <v>0</v>
      </c>
      <c r="T511" s="9">
        <v>8000</v>
      </c>
      <c r="U511" s="9">
        <v>20000</v>
      </c>
      <c r="V511" s="9">
        <v>20000</v>
      </c>
      <c r="W511" s="9">
        <v>20000</v>
      </c>
      <c r="X511" s="9">
        <v>20000</v>
      </c>
      <c r="Y511" s="9">
        <v>20000</v>
      </c>
      <c r="Z511" s="7">
        <v>18600</v>
      </c>
      <c r="AA511">
        <v>20000</v>
      </c>
      <c r="AB511">
        <v>0</v>
      </c>
      <c r="AC511" s="4" t="s">
        <v>137</v>
      </c>
      <c r="AD511" s="4" t="s">
        <v>137</v>
      </c>
      <c r="AE511"/>
      <c r="AF511" s="4" t="s">
        <v>137</v>
      </c>
      <c r="AG511" s="4" t="s">
        <v>137</v>
      </c>
      <c r="AH511" s="11" t="s">
        <v>137</v>
      </c>
      <c r="AI511" s="11" t="s">
        <v>137</v>
      </c>
      <c r="AJ511" s="11" t="s">
        <v>137</v>
      </c>
      <c r="AK511" s="11" t="s">
        <v>137</v>
      </c>
      <c r="AL511" s="11">
        <v>0</v>
      </c>
      <c r="AM511" s="11">
        <v>0</v>
      </c>
      <c r="AN511" s="11">
        <v>0</v>
      </c>
      <c r="AO511" s="11">
        <v>0</v>
      </c>
      <c r="AP511" s="11">
        <v>0</v>
      </c>
      <c r="AQ511" s="11">
        <v>0</v>
      </c>
      <c r="AR511" s="11">
        <v>0</v>
      </c>
      <c r="AS511" s="11">
        <v>0</v>
      </c>
      <c r="AT511" s="11">
        <v>0</v>
      </c>
      <c r="AU511">
        <v>0</v>
      </c>
    </row>
    <row r="512" spans="1:48">
      <c r="A512" s="2" t="s">
        <v>415</v>
      </c>
      <c r="B512" s="2">
        <f t="shared" si="134"/>
        <v>117</v>
      </c>
      <c r="C512" s="2" t="s">
        <v>264</v>
      </c>
      <c r="D512" s="2" t="str">
        <f t="shared" si="135"/>
        <v>Tax Sale In Error Interest</v>
      </c>
      <c r="E512" s="2" t="s">
        <v>59</v>
      </c>
      <c r="H512" s="2" t="s">
        <v>428</v>
      </c>
      <c r="I512" s="4" t="s">
        <v>137</v>
      </c>
      <c r="J512" s="4" t="s">
        <v>137</v>
      </c>
      <c r="K512"/>
      <c r="L512" s="4" t="s">
        <v>137</v>
      </c>
      <c r="M512" s="4" t="s">
        <v>137</v>
      </c>
      <c r="N512" s="9" t="s">
        <v>137</v>
      </c>
      <c r="O512" s="9" t="s">
        <v>137</v>
      </c>
      <c r="P512" s="9" t="s">
        <v>137</v>
      </c>
      <c r="Q512" s="9" t="s">
        <v>137</v>
      </c>
      <c r="R512" s="9">
        <v>0</v>
      </c>
      <c r="S512" s="9">
        <v>2000</v>
      </c>
      <c r="T512" s="9">
        <v>8200</v>
      </c>
      <c r="U512" s="9">
        <v>12000</v>
      </c>
      <c r="V512" s="9">
        <v>10000</v>
      </c>
      <c r="W512" s="9">
        <v>40000</v>
      </c>
      <c r="X512" s="9">
        <v>35000</v>
      </c>
      <c r="Y512" s="9">
        <v>27000</v>
      </c>
      <c r="Z512" s="7">
        <v>21275</v>
      </c>
      <c r="AA512">
        <v>25000</v>
      </c>
      <c r="AB512">
        <v>25000</v>
      </c>
      <c r="AC512" s="4" t="s">
        <v>137</v>
      </c>
      <c r="AD512" s="4" t="s">
        <v>137</v>
      </c>
      <c r="AE512"/>
      <c r="AF512" s="4" t="s">
        <v>137</v>
      </c>
      <c r="AG512" s="4" t="s">
        <v>137</v>
      </c>
      <c r="AH512" s="11" t="s">
        <v>137</v>
      </c>
      <c r="AI512" s="11" t="s">
        <v>137</v>
      </c>
      <c r="AJ512" s="11" t="s">
        <v>137</v>
      </c>
      <c r="AK512" s="11" t="s">
        <v>137</v>
      </c>
      <c r="AL512" s="11">
        <v>0</v>
      </c>
      <c r="AM512" s="11">
        <v>1963</v>
      </c>
      <c r="AN512" s="11">
        <v>5209</v>
      </c>
      <c r="AO512" s="11">
        <v>4513</v>
      </c>
      <c r="AP512" s="11">
        <v>6043</v>
      </c>
      <c r="AQ512" s="11">
        <v>4032</v>
      </c>
      <c r="AR512" s="11">
        <v>4773</v>
      </c>
      <c r="AS512" s="11">
        <v>6084</v>
      </c>
      <c r="AT512" s="11">
        <v>21272</v>
      </c>
      <c r="AU512">
        <v>0</v>
      </c>
    </row>
    <row r="513" spans="1:48">
      <c r="A513" s="2" t="s">
        <v>415</v>
      </c>
      <c r="B513" s="2">
        <v>117</v>
      </c>
      <c r="C513" s="2" t="s">
        <v>264</v>
      </c>
      <c r="D513" s="2" t="str">
        <f t="shared" si="135"/>
        <v>Tax Sale In Error Interest</v>
      </c>
      <c r="E513" s="2" t="s">
        <v>524</v>
      </c>
      <c r="H513" s="2" t="s">
        <v>428</v>
      </c>
      <c r="I513" s="4" t="s">
        <v>137</v>
      </c>
      <c r="J513" s="4" t="s">
        <v>137</v>
      </c>
      <c r="K513"/>
      <c r="L513" s="4" t="s">
        <v>137</v>
      </c>
      <c r="M513" s="4" t="s">
        <v>137</v>
      </c>
      <c r="N513" s="4" t="s">
        <v>137</v>
      </c>
      <c r="O513" s="4" t="s">
        <v>137</v>
      </c>
      <c r="P513" s="4" t="s">
        <v>137</v>
      </c>
      <c r="Q513" s="4" t="s">
        <v>137</v>
      </c>
      <c r="R513" s="4" t="s">
        <v>137</v>
      </c>
      <c r="S513" s="4" t="s">
        <v>137</v>
      </c>
      <c r="T513" s="4" t="s">
        <v>137</v>
      </c>
      <c r="U513" s="4" t="s">
        <v>137</v>
      </c>
      <c r="V513" s="4" t="s">
        <v>137</v>
      </c>
      <c r="W513" s="4" t="s">
        <v>137</v>
      </c>
      <c r="X513" s="4" t="s">
        <v>137</v>
      </c>
      <c r="Y513" s="4" t="s">
        <v>137</v>
      </c>
      <c r="Z513" s="4" t="s">
        <v>137</v>
      </c>
      <c r="AA513">
        <v>15000</v>
      </c>
      <c r="AB513">
        <v>40000</v>
      </c>
      <c r="AC513" s="4"/>
      <c r="AD513" s="4"/>
      <c r="AE513"/>
      <c r="AF513" s="4"/>
      <c r="AG513" s="4"/>
      <c r="AH513" s="11"/>
      <c r="AI513" s="11"/>
      <c r="AJ513" s="11"/>
      <c r="AK513" s="11"/>
      <c r="AL513" s="11"/>
      <c r="AM513" s="11"/>
      <c r="AN513" s="11"/>
      <c r="AO513" s="11"/>
      <c r="AP513" s="11"/>
      <c r="AQ513" s="11"/>
      <c r="AR513" s="11"/>
      <c r="AS513" s="11"/>
      <c r="AT513" s="11"/>
      <c r="AU513">
        <v>20640.09</v>
      </c>
    </row>
    <row r="514" spans="1:48">
      <c r="A514" s="2" t="s">
        <v>415</v>
      </c>
      <c r="B514" s="2">
        <f>B512+1</f>
        <v>118</v>
      </c>
      <c r="C514" s="2" t="s">
        <v>265</v>
      </c>
      <c r="D514" s="2" t="str">
        <f t="shared" si="135"/>
        <v>Health Insurance Fund</v>
      </c>
      <c r="E514" s="2" t="s">
        <v>58</v>
      </c>
      <c r="H514" s="2" t="s">
        <v>427</v>
      </c>
      <c r="I514" s="4" t="s">
        <v>137</v>
      </c>
      <c r="J514" s="4" t="s">
        <v>137</v>
      </c>
      <c r="K514"/>
      <c r="L514" s="4" t="s">
        <v>137</v>
      </c>
      <c r="M514" s="4" t="s">
        <v>137</v>
      </c>
      <c r="N514" s="9" t="s">
        <v>137</v>
      </c>
      <c r="O514" s="9" t="s">
        <v>137</v>
      </c>
      <c r="P514" s="9" t="s">
        <v>137</v>
      </c>
      <c r="Q514" s="9" t="s">
        <v>137</v>
      </c>
      <c r="R514" s="9" t="s">
        <v>137</v>
      </c>
      <c r="S514" s="9" t="s">
        <v>137</v>
      </c>
      <c r="T514" s="9">
        <v>0</v>
      </c>
      <c r="U514" s="9">
        <v>70000</v>
      </c>
      <c r="V514" s="9">
        <v>75000</v>
      </c>
      <c r="W514" s="9">
        <v>75000</v>
      </c>
      <c r="X514" s="9">
        <v>75000</v>
      </c>
      <c r="Y514" s="9">
        <v>75000</v>
      </c>
      <c r="Z514" s="7">
        <v>75000</v>
      </c>
      <c r="AA514">
        <v>75000</v>
      </c>
      <c r="AB514">
        <v>0</v>
      </c>
      <c r="AC514" s="4" t="s">
        <v>137</v>
      </c>
      <c r="AD514" s="4" t="s">
        <v>137</v>
      </c>
      <c r="AE514"/>
      <c r="AF514" s="4" t="s">
        <v>137</v>
      </c>
      <c r="AG514" s="4" t="s">
        <v>137</v>
      </c>
      <c r="AH514" s="11" t="s">
        <v>137</v>
      </c>
      <c r="AI514" s="11" t="s">
        <v>137</v>
      </c>
      <c r="AJ514" s="11" t="s">
        <v>137</v>
      </c>
      <c r="AK514" s="11" t="s">
        <v>137</v>
      </c>
      <c r="AL514" s="11" t="s">
        <v>137</v>
      </c>
      <c r="AM514" s="11" t="s">
        <v>137</v>
      </c>
      <c r="AN514" s="11">
        <v>37696</v>
      </c>
      <c r="AO514" s="11">
        <v>63951</v>
      </c>
      <c r="AP514" s="11">
        <v>72456</v>
      </c>
      <c r="AQ514" s="11">
        <v>45407</v>
      </c>
      <c r="AR514" s="11">
        <v>47916</v>
      </c>
      <c r="AS514" s="11">
        <v>48905</v>
      </c>
      <c r="AT514" s="11">
        <v>38497</v>
      </c>
      <c r="AU514">
        <v>15000</v>
      </c>
    </row>
    <row r="515" spans="1:48">
      <c r="A515" s="2" t="s">
        <v>415</v>
      </c>
      <c r="B515" s="2">
        <f t="shared" si="134"/>
        <v>119</v>
      </c>
      <c r="C515" s="2" t="s">
        <v>266</v>
      </c>
      <c r="D515" s="2" t="str">
        <f t="shared" si="135"/>
        <v>Grant Fund</v>
      </c>
      <c r="E515" s="2" t="s">
        <v>167</v>
      </c>
      <c r="H515" s="2" t="s">
        <v>427</v>
      </c>
      <c r="I515" s="4" t="s">
        <v>137</v>
      </c>
      <c r="J515" s="4" t="s">
        <v>137</v>
      </c>
      <c r="K515"/>
      <c r="L515" s="4" t="s">
        <v>137</v>
      </c>
      <c r="M515" s="4" t="s">
        <v>137</v>
      </c>
      <c r="N515" s="9" t="s">
        <v>137</v>
      </c>
      <c r="O515" s="9" t="s">
        <v>137</v>
      </c>
      <c r="P515" s="9" t="s">
        <v>137</v>
      </c>
      <c r="Q515" s="9" t="s">
        <v>137</v>
      </c>
      <c r="R515" s="9" t="s">
        <v>137</v>
      </c>
      <c r="S515" s="9" t="s">
        <v>137</v>
      </c>
      <c r="T515" s="9">
        <v>350000</v>
      </c>
      <c r="U515" s="9">
        <v>128000</v>
      </c>
      <c r="V515" s="9">
        <v>100000</v>
      </c>
      <c r="W515" s="9">
        <v>75000</v>
      </c>
      <c r="X515" s="9">
        <v>75000</v>
      </c>
      <c r="Y515" s="9">
        <v>75000</v>
      </c>
      <c r="Z515" s="7">
        <v>134094</v>
      </c>
      <c r="AA515">
        <v>70406.39</v>
      </c>
      <c r="AB515">
        <v>100000</v>
      </c>
      <c r="AC515" s="4" t="s">
        <v>137</v>
      </c>
      <c r="AD515" s="4" t="s">
        <v>137</v>
      </c>
      <c r="AE515"/>
      <c r="AF515" s="4" t="s">
        <v>137</v>
      </c>
      <c r="AG515" s="4" t="s">
        <v>137</v>
      </c>
      <c r="AH515" s="9" t="s">
        <v>137</v>
      </c>
      <c r="AI515" s="9" t="s">
        <v>137</v>
      </c>
      <c r="AJ515" s="9" t="s">
        <v>137</v>
      </c>
      <c r="AK515" s="9" t="s">
        <v>137</v>
      </c>
      <c r="AL515" s="9" t="s">
        <v>137</v>
      </c>
      <c r="AM515" s="9" t="s">
        <v>137</v>
      </c>
      <c r="AN515" s="9">
        <v>303210</v>
      </c>
      <c r="AO515" s="9">
        <v>101254</v>
      </c>
      <c r="AP515" s="9">
        <v>52842</v>
      </c>
      <c r="AQ515" s="9">
        <v>40852</v>
      </c>
      <c r="AR515" s="9">
        <v>29517</v>
      </c>
      <c r="AS515" s="9">
        <v>35000</v>
      </c>
      <c r="AT515" s="9">
        <v>113403</v>
      </c>
      <c r="AU515">
        <v>36525.93</v>
      </c>
    </row>
    <row r="516" spans="1:48">
      <c r="A516" s="2" t="str">
        <f t="shared" ref="A516:B518" si="136">A515</f>
        <v>Special Purpose Fund</v>
      </c>
      <c r="B516" s="2">
        <f t="shared" si="136"/>
        <v>119</v>
      </c>
      <c r="C516" s="2" t="s">
        <v>266</v>
      </c>
      <c r="D516" s="2" t="str">
        <f t="shared" si="135"/>
        <v>Grant Fund</v>
      </c>
      <c r="E516" s="2" t="s">
        <v>167</v>
      </c>
      <c r="H516" s="2" t="str">
        <f>H515</f>
        <v>Countywide Expense</v>
      </c>
      <c r="I516" s="4" t="s">
        <v>137</v>
      </c>
      <c r="J516" s="4" t="s">
        <v>137</v>
      </c>
      <c r="K516"/>
      <c r="L516" s="4" t="s">
        <v>137</v>
      </c>
      <c r="M516" s="4" t="s">
        <v>137</v>
      </c>
      <c r="N516" s="7" t="s">
        <v>137</v>
      </c>
      <c r="O516" s="7" t="s">
        <v>137</v>
      </c>
      <c r="P516" s="7" t="s">
        <v>137</v>
      </c>
      <c r="Q516" s="7" t="s">
        <v>137</v>
      </c>
      <c r="R516" s="7" t="s">
        <v>137</v>
      </c>
      <c r="S516" s="7" t="s">
        <v>137</v>
      </c>
      <c r="T516" s="7" t="s">
        <v>137</v>
      </c>
      <c r="U516" s="7" t="s">
        <v>137</v>
      </c>
      <c r="V516" s="7" t="s">
        <v>137</v>
      </c>
      <c r="W516" s="7" t="s">
        <v>137</v>
      </c>
      <c r="X516" s="7" t="s">
        <v>137</v>
      </c>
      <c r="Y516" s="7" t="s">
        <v>137</v>
      </c>
      <c r="Z516" s="7">
        <v>0</v>
      </c>
      <c r="AA516">
        <v>0</v>
      </c>
      <c r="AB516">
        <v>75000</v>
      </c>
      <c r="AC516" s="4" t="s">
        <v>137</v>
      </c>
      <c r="AD516" s="4" t="s">
        <v>137</v>
      </c>
      <c r="AE516"/>
      <c r="AF516" s="4" t="s">
        <v>137</v>
      </c>
      <c r="AG516" s="4" t="s">
        <v>137</v>
      </c>
      <c r="AH516" s="7" t="s">
        <v>137</v>
      </c>
      <c r="AI516" s="7" t="s">
        <v>137</v>
      </c>
      <c r="AJ516" s="7" t="s">
        <v>137</v>
      </c>
      <c r="AK516" s="7" t="s">
        <v>137</v>
      </c>
      <c r="AL516" s="7" t="s">
        <v>137</v>
      </c>
      <c r="AM516" s="7" t="s">
        <v>137</v>
      </c>
      <c r="AN516" s="7" t="s">
        <v>137</v>
      </c>
      <c r="AO516" s="7" t="s">
        <v>137</v>
      </c>
      <c r="AP516" s="7" t="s">
        <v>137</v>
      </c>
      <c r="AQ516" s="7" t="s">
        <v>137</v>
      </c>
      <c r="AR516" s="7" t="s">
        <v>137</v>
      </c>
      <c r="AS516" s="7" t="s">
        <v>137</v>
      </c>
      <c r="AT516" s="7">
        <v>18854</v>
      </c>
      <c r="AU516">
        <v>28303.360000000001</v>
      </c>
    </row>
    <row r="517" spans="1:48">
      <c r="A517" s="2" t="str">
        <f t="shared" si="136"/>
        <v>Special Purpose Fund</v>
      </c>
      <c r="B517" s="2">
        <f t="shared" si="136"/>
        <v>119</v>
      </c>
      <c r="C517" s="2" t="s">
        <v>266</v>
      </c>
      <c r="D517" s="2" t="str">
        <f t="shared" si="135"/>
        <v>Grant Fund</v>
      </c>
      <c r="E517" s="2" t="s">
        <v>167</v>
      </c>
      <c r="H517" s="2" t="str">
        <f>H516</f>
        <v>Countywide Expense</v>
      </c>
      <c r="I517" s="4" t="s">
        <v>137</v>
      </c>
      <c r="J517" s="6" t="s">
        <v>137</v>
      </c>
      <c r="K517"/>
      <c r="L517" s="6" t="s">
        <v>137</v>
      </c>
      <c r="M517" s="6" t="s">
        <v>137</v>
      </c>
      <c r="N517" s="10" t="s">
        <v>137</v>
      </c>
      <c r="O517" s="10" t="s">
        <v>137</v>
      </c>
      <c r="P517" s="10" t="s">
        <v>137</v>
      </c>
      <c r="Q517" s="10" t="s">
        <v>137</v>
      </c>
      <c r="R517" s="10" t="s">
        <v>137</v>
      </c>
      <c r="S517" s="10" t="s">
        <v>137</v>
      </c>
      <c r="T517" s="10" t="s">
        <v>137</v>
      </c>
      <c r="U517" s="10" t="s">
        <v>137</v>
      </c>
      <c r="V517" s="10" t="s">
        <v>137</v>
      </c>
      <c r="W517" s="10" t="s">
        <v>137</v>
      </c>
      <c r="X517" s="10" t="s">
        <v>137</v>
      </c>
      <c r="Y517" s="10" t="s">
        <v>137</v>
      </c>
      <c r="Z517" s="7">
        <v>132933</v>
      </c>
      <c r="AA517">
        <v>0</v>
      </c>
      <c r="AB517">
        <v>0</v>
      </c>
      <c r="AC517" s="4" t="s">
        <v>137</v>
      </c>
      <c r="AD517" s="6" t="s">
        <v>137</v>
      </c>
      <c r="AE517"/>
      <c r="AF517" s="6" t="s">
        <v>137</v>
      </c>
      <c r="AG517" s="6" t="s">
        <v>137</v>
      </c>
      <c r="AH517" s="10" t="s">
        <v>137</v>
      </c>
      <c r="AI517" s="10" t="s">
        <v>137</v>
      </c>
      <c r="AJ517" s="10" t="s">
        <v>137</v>
      </c>
      <c r="AK517" s="10" t="s">
        <v>137</v>
      </c>
      <c r="AL517" s="10" t="s">
        <v>137</v>
      </c>
      <c r="AM517" s="10" t="s">
        <v>137</v>
      </c>
      <c r="AN517" s="10" t="s">
        <v>137</v>
      </c>
      <c r="AO517" s="10" t="s">
        <v>137</v>
      </c>
      <c r="AP517" s="10" t="s">
        <v>137</v>
      </c>
      <c r="AQ517" s="10" t="s">
        <v>137</v>
      </c>
      <c r="AR517" s="10" t="s">
        <v>137</v>
      </c>
      <c r="AS517" s="10" t="s">
        <v>137</v>
      </c>
      <c r="AT517" s="10">
        <v>132933</v>
      </c>
      <c r="AU517">
        <v>0</v>
      </c>
    </row>
    <row r="518" spans="1:48">
      <c r="A518" s="2" t="str">
        <f t="shared" si="136"/>
        <v>Special Purpose Fund</v>
      </c>
      <c r="B518" s="2">
        <f t="shared" si="136"/>
        <v>119</v>
      </c>
      <c r="C518" s="2" t="s">
        <v>266</v>
      </c>
      <c r="D518" s="2" t="str">
        <f t="shared" si="135"/>
        <v>Grant Fund</v>
      </c>
      <c r="E518" s="2" t="s">
        <v>524</v>
      </c>
      <c r="H518" s="2" t="s">
        <v>427</v>
      </c>
      <c r="I518" s="4" t="s">
        <v>137</v>
      </c>
      <c r="J518" s="4" t="s">
        <v>137</v>
      </c>
      <c r="K518"/>
      <c r="L518" s="4" t="s">
        <v>137</v>
      </c>
      <c r="M518" s="4" t="s">
        <v>137</v>
      </c>
      <c r="N518" s="4" t="s">
        <v>137</v>
      </c>
      <c r="O518" s="4" t="s">
        <v>137</v>
      </c>
      <c r="P518" s="4" t="s">
        <v>137</v>
      </c>
      <c r="Q518" s="4" t="s">
        <v>137</v>
      </c>
      <c r="R518" s="4" t="s">
        <v>137</v>
      </c>
      <c r="S518" s="4" t="s">
        <v>137</v>
      </c>
      <c r="T518" s="4" t="s">
        <v>137</v>
      </c>
      <c r="U518" s="4" t="s">
        <v>137</v>
      </c>
      <c r="V518" s="4" t="s">
        <v>137</v>
      </c>
      <c r="W518" s="4" t="s">
        <v>137</v>
      </c>
      <c r="X518" s="4" t="s">
        <v>137</v>
      </c>
      <c r="Y518" s="4" t="s">
        <v>137</v>
      </c>
      <c r="Z518" s="4" t="s">
        <v>137</v>
      </c>
      <c r="AA518">
        <v>4593.6099999999997</v>
      </c>
      <c r="AB518">
        <v>0</v>
      </c>
      <c r="AC518" s="4"/>
      <c r="AD518" s="6"/>
      <c r="AE518"/>
      <c r="AF518" s="6"/>
      <c r="AG518" s="6"/>
      <c r="AH518" s="7"/>
      <c r="AI518" s="7"/>
      <c r="AJ518" s="7"/>
      <c r="AK518" s="7"/>
      <c r="AL518" s="7"/>
      <c r="AM518" s="7"/>
      <c r="AN518" s="7"/>
      <c r="AO518" s="7"/>
      <c r="AP518" s="7"/>
      <c r="AQ518" s="7"/>
      <c r="AR518" s="7"/>
      <c r="AS518" s="7"/>
      <c r="AT518" s="7"/>
      <c r="AU518">
        <v>0</v>
      </c>
    </row>
    <row r="519" spans="1:48">
      <c r="A519" s="2" t="s">
        <v>415</v>
      </c>
      <c r="B519" s="2">
        <f>B517+1</f>
        <v>120</v>
      </c>
      <c r="C519" s="2" t="s">
        <v>267</v>
      </c>
      <c r="D519" s="2" t="str">
        <f t="shared" si="135"/>
        <v>Pet Population Control Fund</v>
      </c>
      <c r="E519" s="2" t="s">
        <v>268</v>
      </c>
      <c r="H519" s="2" t="s">
        <v>422</v>
      </c>
      <c r="I519" s="4" t="s">
        <v>137</v>
      </c>
      <c r="J519" s="4" t="s">
        <v>137</v>
      </c>
      <c r="K519"/>
      <c r="L519" s="4" t="s">
        <v>137</v>
      </c>
      <c r="M519" s="4" t="s">
        <v>137</v>
      </c>
      <c r="N519" s="9" t="s">
        <v>137</v>
      </c>
      <c r="O519" s="9" t="s">
        <v>137</v>
      </c>
      <c r="P519" s="9" t="s">
        <v>137</v>
      </c>
      <c r="Q519" s="9" t="s">
        <v>137</v>
      </c>
      <c r="R519" s="9" t="s">
        <v>137</v>
      </c>
      <c r="S519" s="9" t="s">
        <v>137</v>
      </c>
      <c r="T519" s="9">
        <v>2000</v>
      </c>
      <c r="U519" s="9">
        <v>14000</v>
      </c>
      <c r="V519" s="9">
        <v>9000</v>
      </c>
      <c r="W519" s="9">
        <v>19000</v>
      </c>
      <c r="X519" s="9">
        <v>24000</v>
      </c>
      <c r="Y519" s="9">
        <v>24000</v>
      </c>
      <c r="Z519" s="7">
        <v>24000</v>
      </c>
      <c r="AA519">
        <v>24000</v>
      </c>
      <c r="AB519">
        <v>0</v>
      </c>
      <c r="AC519" s="4" t="s">
        <v>137</v>
      </c>
      <c r="AD519" s="4" t="s">
        <v>137</v>
      </c>
      <c r="AE519"/>
      <c r="AF519" s="4" t="s">
        <v>137</v>
      </c>
      <c r="AG519" s="4" t="s">
        <v>137</v>
      </c>
      <c r="AH519" s="11" t="s">
        <v>137</v>
      </c>
      <c r="AI519" s="11" t="s">
        <v>137</v>
      </c>
      <c r="AJ519" s="11" t="s">
        <v>137</v>
      </c>
      <c r="AK519" s="11" t="s">
        <v>137</v>
      </c>
      <c r="AL519" s="11" t="s">
        <v>137</v>
      </c>
      <c r="AM519" s="11" t="s">
        <v>137</v>
      </c>
      <c r="AN519" s="11">
        <v>2000</v>
      </c>
      <c r="AO519" s="11">
        <v>11067</v>
      </c>
      <c r="AP519" s="11">
        <v>8073</v>
      </c>
      <c r="AQ519" s="11">
        <v>12640</v>
      </c>
      <c r="AR519" s="11">
        <v>9267</v>
      </c>
      <c r="AS519" s="11">
        <v>5675</v>
      </c>
      <c r="AT519" s="11">
        <v>14941</v>
      </c>
      <c r="AU519">
        <v>4593.6099999999997</v>
      </c>
    </row>
    <row r="520" spans="1:48">
      <c r="A520" s="2" t="s">
        <v>415</v>
      </c>
      <c r="B520" s="2">
        <f>B519+1</f>
        <v>121</v>
      </c>
      <c r="C520" s="2" t="s">
        <v>269</v>
      </c>
      <c r="D520" s="2" t="str">
        <f t="shared" si="135"/>
        <v>Police Vehicle Fund</v>
      </c>
      <c r="E520" s="2" t="s">
        <v>223</v>
      </c>
      <c r="H520" s="2" t="s">
        <v>99</v>
      </c>
      <c r="I520" s="4" t="s">
        <v>137</v>
      </c>
      <c r="J520" s="4" t="s">
        <v>137</v>
      </c>
      <c r="K520"/>
      <c r="L520" s="4" t="s">
        <v>137</v>
      </c>
      <c r="M520" s="4" t="s">
        <v>137</v>
      </c>
      <c r="N520" s="9" t="s">
        <v>137</v>
      </c>
      <c r="O520" s="9" t="s">
        <v>137</v>
      </c>
      <c r="P520" s="9" t="s">
        <v>137</v>
      </c>
      <c r="Q520" s="9" t="s">
        <v>137</v>
      </c>
      <c r="R520" s="9" t="s">
        <v>137</v>
      </c>
      <c r="S520" s="9" t="s">
        <v>137</v>
      </c>
      <c r="T520" s="9" t="s">
        <v>137</v>
      </c>
      <c r="U520" s="9" t="s">
        <v>137</v>
      </c>
      <c r="V520" s="9" t="s">
        <v>137</v>
      </c>
      <c r="W520" s="9" t="s">
        <v>137</v>
      </c>
      <c r="X520" s="9" t="s">
        <v>137</v>
      </c>
      <c r="Y520" s="9">
        <v>0</v>
      </c>
      <c r="Z520" s="7">
        <v>0</v>
      </c>
      <c r="AA520">
        <v>0</v>
      </c>
      <c r="AB520">
        <v>17000</v>
      </c>
      <c r="AC520" s="4" t="s">
        <v>137</v>
      </c>
      <c r="AD520" s="4" t="s">
        <v>137</v>
      </c>
      <c r="AE520"/>
      <c r="AF520" s="4" t="s">
        <v>137</v>
      </c>
      <c r="AG520" s="4" t="s">
        <v>137</v>
      </c>
      <c r="AH520" s="11" t="s">
        <v>137</v>
      </c>
      <c r="AI520" s="11" t="s">
        <v>137</v>
      </c>
      <c r="AJ520" s="11" t="s">
        <v>137</v>
      </c>
      <c r="AK520" s="11" t="s">
        <v>137</v>
      </c>
      <c r="AL520" s="11" t="s">
        <v>137</v>
      </c>
      <c r="AM520" s="11" t="s">
        <v>137</v>
      </c>
      <c r="AN520" s="11" t="s">
        <v>137</v>
      </c>
      <c r="AO520" s="11" t="s">
        <v>137</v>
      </c>
      <c r="AP520" s="11" t="s">
        <v>137</v>
      </c>
      <c r="AQ520" s="11" t="s">
        <v>137</v>
      </c>
      <c r="AR520" s="11" t="s">
        <v>137</v>
      </c>
      <c r="AS520" s="11">
        <v>0</v>
      </c>
      <c r="AT520" s="11">
        <v>0</v>
      </c>
      <c r="AU520">
        <v>18698.34</v>
      </c>
    </row>
    <row r="521" spans="1:48">
      <c r="A521" s="2" t="s">
        <v>417</v>
      </c>
      <c r="B521" s="2">
        <f>B520+1</f>
        <v>122</v>
      </c>
      <c r="C521" s="2" t="s">
        <v>281</v>
      </c>
      <c r="D521" s="2" t="str">
        <f t="shared" si="135"/>
        <v>Public Transportation</v>
      </c>
      <c r="E521" s="2" t="s">
        <v>281</v>
      </c>
      <c r="H521" s="2" t="s">
        <v>426</v>
      </c>
      <c r="I521" s="4" t="s">
        <v>137</v>
      </c>
      <c r="J521" s="4" t="s">
        <v>137</v>
      </c>
      <c r="K521"/>
      <c r="L521" s="4" t="s">
        <v>137</v>
      </c>
      <c r="M521" s="4" t="s">
        <v>137</v>
      </c>
      <c r="N521" s="9" t="s">
        <v>137</v>
      </c>
      <c r="O521" s="9" t="s">
        <v>137</v>
      </c>
      <c r="P521" s="9" t="s">
        <v>137</v>
      </c>
      <c r="Q521" s="9" t="s">
        <v>137</v>
      </c>
      <c r="R521" s="9" t="s">
        <v>137</v>
      </c>
      <c r="S521" s="9" t="s">
        <v>137</v>
      </c>
      <c r="T521" s="9" t="s">
        <v>137</v>
      </c>
      <c r="U521" s="9" t="s">
        <v>137</v>
      </c>
      <c r="V521" s="9" t="s">
        <v>137</v>
      </c>
      <c r="W521" s="9" t="s">
        <v>137</v>
      </c>
      <c r="X521" s="9" t="s">
        <v>137</v>
      </c>
      <c r="Y521" s="9">
        <v>0</v>
      </c>
      <c r="Z521" s="7" t="s">
        <v>137</v>
      </c>
      <c r="AA521">
        <v>752377</v>
      </c>
      <c r="AB521">
        <v>0</v>
      </c>
      <c r="AC521" s="4" t="s">
        <v>137</v>
      </c>
      <c r="AD521" s="4" t="s">
        <v>137</v>
      </c>
      <c r="AE521"/>
      <c r="AF521" s="4" t="s">
        <v>137</v>
      </c>
      <c r="AG521" s="4" t="s">
        <v>137</v>
      </c>
      <c r="AH521" s="11" t="s">
        <v>137</v>
      </c>
      <c r="AI521" s="11" t="s">
        <v>137</v>
      </c>
      <c r="AJ521" s="11" t="s">
        <v>137</v>
      </c>
      <c r="AK521" s="11" t="s">
        <v>137</v>
      </c>
      <c r="AL521" s="11" t="s">
        <v>137</v>
      </c>
      <c r="AM521" s="11" t="s">
        <v>137</v>
      </c>
      <c r="AN521" s="11" t="s">
        <v>137</v>
      </c>
      <c r="AO521" s="11" t="s">
        <v>137</v>
      </c>
      <c r="AP521" s="11" t="s">
        <v>137</v>
      </c>
      <c r="AQ521" s="11" t="s">
        <v>137</v>
      </c>
      <c r="AR521" s="11" t="s">
        <v>137</v>
      </c>
      <c r="AS521" s="11">
        <v>159629</v>
      </c>
      <c r="AT521" s="11" t="s">
        <v>137</v>
      </c>
      <c r="AU521">
        <v>0</v>
      </c>
      <c r="AV521" s="16"/>
    </row>
    <row r="522" spans="1:48">
      <c r="A522" s="2" t="str">
        <f>A521</f>
        <v>Health Fund</v>
      </c>
      <c r="B522" s="2">
        <f>B521</f>
        <v>122</v>
      </c>
      <c r="C522" s="2" t="s">
        <v>281</v>
      </c>
      <c r="D522" s="2" t="str">
        <f t="shared" si="135"/>
        <v>Public Transportation</v>
      </c>
      <c r="E522" s="2" t="s">
        <v>233</v>
      </c>
      <c r="H522" s="2" t="str">
        <f>H521</f>
        <v>Public Health Adminstrator</v>
      </c>
      <c r="I522" s="4" t="s">
        <v>137</v>
      </c>
      <c r="J522" s="4" t="s">
        <v>137</v>
      </c>
      <c r="K522"/>
      <c r="L522" s="4" t="s">
        <v>137</v>
      </c>
      <c r="M522" s="4" t="s">
        <v>137</v>
      </c>
      <c r="N522" s="9" t="s">
        <v>137</v>
      </c>
      <c r="O522" s="9" t="s">
        <v>137</v>
      </c>
      <c r="P522" s="9" t="s">
        <v>137</v>
      </c>
      <c r="Q522" s="9" t="s">
        <v>137</v>
      </c>
      <c r="R522" s="9" t="s">
        <v>137</v>
      </c>
      <c r="S522" s="9" t="s">
        <v>137</v>
      </c>
      <c r="T522" s="9" t="s">
        <v>137</v>
      </c>
      <c r="U522" s="9" t="s">
        <v>137</v>
      </c>
      <c r="V522" s="9" t="s">
        <v>137</v>
      </c>
      <c r="W522" s="9" t="s">
        <v>137</v>
      </c>
      <c r="X522" s="9">
        <v>0</v>
      </c>
      <c r="Y522" s="9" t="s">
        <v>137</v>
      </c>
      <c r="Z522" s="7" t="s">
        <v>137</v>
      </c>
      <c r="AA522">
        <v>0</v>
      </c>
      <c r="AB522">
        <v>656023</v>
      </c>
      <c r="AC522" s="4" t="s">
        <v>137</v>
      </c>
      <c r="AD522" s="4" t="s">
        <v>137</v>
      </c>
      <c r="AE522"/>
      <c r="AF522" s="4" t="s">
        <v>137</v>
      </c>
      <c r="AG522" s="4" t="s">
        <v>137</v>
      </c>
      <c r="AH522" s="11" t="s">
        <v>137</v>
      </c>
      <c r="AI522" s="11" t="s">
        <v>137</v>
      </c>
      <c r="AJ522" s="11" t="s">
        <v>137</v>
      </c>
      <c r="AK522" s="11" t="s">
        <v>137</v>
      </c>
      <c r="AL522" s="11" t="s">
        <v>137</v>
      </c>
      <c r="AM522" s="11" t="s">
        <v>137</v>
      </c>
      <c r="AN522" s="11" t="s">
        <v>137</v>
      </c>
      <c r="AO522" s="11" t="s">
        <v>137</v>
      </c>
      <c r="AP522" s="11" t="s">
        <v>137</v>
      </c>
      <c r="AQ522" s="11" t="s">
        <v>137</v>
      </c>
      <c r="AR522" s="11">
        <v>95</v>
      </c>
      <c r="AS522" s="11" t="s">
        <v>137</v>
      </c>
      <c r="AT522" s="11" t="s">
        <v>137</v>
      </c>
      <c r="AU522">
        <v>192876.18</v>
      </c>
      <c r="AV522" s="16"/>
    </row>
    <row r="523" spans="1:48">
      <c r="A523" s="2" t="s">
        <v>415</v>
      </c>
      <c r="B523" s="2">
        <f>B521+1</f>
        <v>123</v>
      </c>
      <c r="C523" s="2" t="s">
        <v>356</v>
      </c>
      <c r="D523" s="2" t="str">
        <f t="shared" si="135"/>
        <v>Sheriff Reimbursement Fund</v>
      </c>
      <c r="E523" s="2" t="s">
        <v>357</v>
      </c>
      <c r="H523" s="2" t="s">
        <v>99</v>
      </c>
      <c r="I523" s="6">
        <v>0</v>
      </c>
      <c r="J523" s="6">
        <v>0</v>
      </c>
      <c r="K523"/>
      <c r="L523" s="9" t="s">
        <v>137</v>
      </c>
      <c r="M523" s="9" t="s">
        <v>137</v>
      </c>
      <c r="N523" s="9" t="s">
        <v>137</v>
      </c>
      <c r="O523" s="9" t="s">
        <v>137</v>
      </c>
      <c r="P523" s="9" t="s">
        <v>137</v>
      </c>
      <c r="Q523" s="9" t="s">
        <v>137</v>
      </c>
      <c r="R523" s="9" t="s">
        <v>137</v>
      </c>
      <c r="S523" s="9" t="s">
        <v>137</v>
      </c>
      <c r="T523" s="9" t="s">
        <v>137</v>
      </c>
      <c r="U523" s="9" t="s">
        <v>137</v>
      </c>
      <c r="V523" s="9" t="s">
        <v>137</v>
      </c>
      <c r="W523" s="9" t="s">
        <v>137</v>
      </c>
      <c r="X523" s="9" t="s">
        <v>137</v>
      </c>
      <c r="Y523" s="9">
        <v>0</v>
      </c>
      <c r="Z523" s="7" t="s">
        <v>137</v>
      </c>
      <c r="AA523">
        <v>0</v>
      </c>
      <c r="AB523">
        <v>0</v>
      </c>
      <c r="AC523" s="4">
        <v>0</v>
      </c>
      <c r="AD523" s="4">
        <v>0</v>
      </c>
      <c r="AE523">
        <v>96584.24</v>
      </c>
      <c r="AF523" s="4" t="s">
        <v>137</v>
      </c>
      <c r="AG523" s="4" t="s">
        <v>137</v>
      </c>
      <c r="AH523" s="11" t="s">
        <v>137</v>
      </c>
      <c r="AI523" s="11" t="s">
        <v>137</v>
      </c>
      <c r="AJ523" s="11" t="s">
        <v>137</v>
      </c>
      <c r="AK523" s="11" t="s">
        <v>137</v>
      </c>
      <c r="AL523" s="11" t="s">
        <v>137</v>
      </c>
      <c r="AM523" s="11" t="s">
        <v>137</v>
      </c>
      <c r="AN523" s="11" t="s">
        <v>137</v>
      </c>
      <c r="AO523" s="11" t="s">
        <v>137</v>
      </c>
      <c r="AP523" s="11" t="s">
        <v>137</v>
      </c>
      <c r="AQ523" s="11" t="s">
        <v>137</v>
      </c>
      <c r="AR523" s="11" t="s">
        <v>137</v>
      </c>
      <c r="AS523" s="11">
        <v>159629</v>
      </c>
      <c r="AT523" s="11" t="s">
        <v>137</v>
      </c>
      <c r="AU523">
        <v>0</v>
      </c>
    </row>
    <row r="524" spans="1:48">
      <c r="A524" s="2" t="str">
        <f>A523</f>
        <v>Special Purpose Fund</v>
      </c>
      <c r="B524" s="2">
        <f>B523</f>
        <v>123</v>
      </c>
      <c r="C524" s="2" t="str">
        <f>C523</f>
        <v>Sheriff Reimbursement Fund</v>
      </c>
      <c r="D524" s="2" t="str">
        <f t="shared" si="135"/>
        <v>Sheriff Reimbursement Fund</v>
      </c>
      <c r="E524" s="2" t="s">
        <v>358</v>
      </c>
      <c r="H524" s="2" t="str">
        <f>H523</f>
        <v>Sheriff</v>
      </c>
      <c r="I524" s="5">
        <v>50000</v>
      </c>
      <c r="J524" s="5">
        <v>100000</v>
      </c>
      <c r="K524">
        <v>100000</v>
      </c>
      <c r="L524" s="9" t="s">
        <v>137</v>
      </c>
      <c r="M524" s="9" t="s">
        <v>137</v>
      </c>
      <c r="N524" s="9" t="s">
        <v>137</v>
      </c>
      <c r="O524" s="9" t="s">
        <v>137</v>
      </c>
      <c r="P524" s="9" t="s">
        <v>137</v>
      </c>
      <c r="Q524" s="9" t="s">
        <v>137</v>
      </c>
      <c r="R524" s="9" t="s">
        <v>137</v>
      </c>
      <c r="S524" s="9" t="s">
        <v>137</v>
      </c>
      <c r="T524" s="9" t="s">
        <v>137</v>
      </c>
      <c r="U524" s="9" t="s">
        <v>137</v>
      </c>
      <c r="V524" s="9" t="s">
        <v>137</v>
      </c>
      <c r="W524" s="9" t="s">
        <v>137</v>
      </c>
      <c r="X524" s="9">
        <v>0</v>
      </c>
      <c r="Y524" s="9" t="s">
        <v>137</v>
      </c>
      <c r="Z524" s="7" t="s">
        <v>137</v>
      </c>
      <c r="AA524">
        <v>0</v>
      </c>
      <c r="AB524">
        <v>0</v>
      </c>
      <c r="AC524" s="5">
        <v>0</v>
      </c>
      <c r="AD524" s="5">
        <v>0</v>
      </c>
      <c r="AE524"/>
      <c r="AF524" s="5" t="s">
        <v>137</v>
      </c>
      <c r="AG524" s="5" t="s">
        <v>137</v>
      </c>
      <c r="AH524" s="11" t="s">
        <v>137</v>
      </c>
      <c r="AI524" s="11" t="s">
        <v>137</v>
      </c>
      <c r="AJ524" s="11" t="s">
        <v>137</v>
      </c>
      <c r="AK524" s="11" t="s">
        <v>137</v>
      </c>
      <c r="AL524" s="11" t="s">
        <v>137</v>
      </c>
      <c r="AM524" s="11" t="s">
        <v>137</v>
      </c>
      <c r="AN524" s="11" t="s">
        <v>137</v>
      </c>
      <c r="AO524" s="11" t="s">
        <v>137</v>
      </c>
      <c r="AP524" s="11" t="s">
        <v>137</v>
      </c>
      <c r="AQ524" s="11" t="s">
        <v>137</v>
      </c>
      <c r="AR524" s="11">
        <v>95</v>
      </c>
      <c r="AS524" s="11" t="s">
        <v>137</v>
      </c>
      <c r="AT524" s="11" t="s">
        <v>137</v>
      </c>
      <c r="AU524">
        <v>0</v>
      </c>
    </row>
    <row r="525" spans="1:48">
      <c r="A525" s="2" t="s">
        <v>415</v>
      </c>
      <c r="B525" s="2">
        <f>B524+1</f>
        <v>124</v>
      </c>
      <c r="C525" s="2" t="s">
        <v>310</v>
      </c>
      <c r="D525" s="2" t="str">
        <f t="shared" si="135"/>
        <v>Inheritance Tax Fund</v>
      </c>
      <c r="E525" s="2" t="s">
        <v>311</v>
      </c>
      <c r="H525" s="2" t="s">
        <v>428</v>
      </c>
      <c r="I525" s="4">
        <v>0</v>
      </c>
      <c r="J525" s="4">
        <v>0</v>
      </c>
      <c r="L525" s="17">
        <v>0</v>
      </c>
      <c r="M525" s="4">
        <v>0</v>
      </c>
      <c r="N525" s="4">
        <v>0</v>
      </c>
      <c r="O525" s="9">
        <v>0</v>
      </c>
      <c r="P525" s="9">
        <v>0</v>
      </c>
      <c r="Q525" s="9" t="s">
        <v>137</v>
      </c>
      <c r="R525" s="9" t="s">
        <v>137</v>
      </c>
      <c r="S525" s="9" t="s">
        <v>137</v>
      </c>
      <c r="T525" s="9" t="s">
        <v>137</v>
      </c>
      <c r="U525" s="9" t="s">
        <v>137</v>
      </c>
      <c r="V525" s="9" t="s">
        <v>137</v>
      </c>
      <c r="W525" s="9" t="s">
        <v>137</v>
      </c>
      <c r="X525" s="9" t="s">
        <v>137</v>
      </c>
      <c r="Y525" s="9" t="s">
        <v>137</v>
      </c>
      <c r="Z525" s="7" t="s">
        <v>137</v>
      </c>
      <c r="AA525">
        <v>0</v>
      </c>
      <c r="AB525">
        <v>0</v>
      </c>
      <c r="AC525" s="4">
        <v>201671</v>
      </c>
      <c r="AD525" s="4">
        <v>214905</v>
      </c>
      <c r="AE525"/>
      <c r="AF525" s="4">
        <v>1268858</v>
      </c>
      <c r="AG525" s="4">
        <v>302040</v>
      </c>
      <c r="AH525" s="4">
        <v>865342</v>
      </c>
      <c r="AI525" s="11">
        <v>551647</v>
      </c>
      <c r="AJ525" s="11">
        <v>744821</v>
      </c>
      <c r="AK525" s="11" t="s">
        <v>137</v>
      </c>
      <c r="AL525" s="11" t="s">
        <v>137</v>
      </c>
      <c r="AM525" s="11" t="s">
        <v>137</v>
      </c>
      <c r="AN525" s="11" t="s">
        <v>137</v>
      </c>
      <c r="AO525" s="11" t="s">
        <v>137</v>
      </c>
      <c r="AP525" s="11" t="s">
        <v>137</v>
      </c>
      <c r="AQ525" s="11" t="s">
        <v>137</v>
      </c>
      <c r="AR525" s="11" t="s">
        <v>137</v>
      </c>
      <c r="AS525" s="11" t="s">
        <v>137</v>
      </c>
      <c r="AT525" s="11" t="s">
        <v>137</v>
      </c>
      <c r="AU525">
        <v>0</v>
      </c>
    </row>
    <row r="526" spans="1:48">
      <c r="A526" s="2" t="s">
        <v>415</v>
      </c>
      <c r="B526" s="2">
        <f>B525+1</f>
        <v>125</v>
      </c>
      <c r="C526" s="2" t="s">
        <v>312</v>
      </c>
      <c r="D526" s="2" t="str">
        <f t="shared" si="135"/>
        <v>County Court Trust Fund</v>
      </c>
      <c r="E526" s="2" t="s">
        <v>313</v>
      </c>
      <c r="H526" s="2" t="s">
        <v>414</v>
      </c>
      <c r="I526" s="4">
        <v>0</v>
      </c>
      <c r="J526" s="4">
        <v>0</v>
      </c>
      <c r="K526"/>
      <c r="L526" s="17">
        <v>0</v>
      </c>
      <c r="M526" s="4">
        <v>0</v>
      </c>
      <c r="N526" s="4">
        <v>0</v>
      </c>
      <c r="O526" s="9">
        <v>0</v>
      </c>
      <c r="P526" s="9">
        <v>0</v>
      </c>
      <c r="Q526" s="9" t="s">
        <v>137</v>
      </c>
      <c r="R526" s="9" t="s">
        <v>137</v>
      </c>
      <c r="S526" s="9" t="s">
        <v>137</v>
      </c>
      <c r="T526" s="9" t="s">
        <v>137</v>
      </c>
      <c r="U526" s="9" t="s">
        <v>137</v>
      </c>
      <c r="V526" s="9" t="s">
        <v>137</v>
      </c>
      <c r="W526" s="9" t="s">
        <v>137</v>
      </c>
      <c r="X526" s="9" t="s">
        <v>137</v>
      </c>
      <c r="Y526" s="9" t="s">
        <v>137</v>
      </c>
      <c r="Z526" s="7" t="s">
        <v>137</v>
      </c>
      <c r="AA526">
        <v>0</v>
      </c>
      <c r="AB526">
        <v>0</v>
      </c>
      <c r="AC526" s="4">
        <v>7416</v>
      </c>
      <c r="AD526" s="4">
        <v>5854</v>
      </c>
      <c r="AE526"/>
      <c r="AF526" s="4">
        <v>16257</v>
      </c>
      <c r="AG526" s="4">
        <v>42300</v>
      </c>
      <c r="AH526" s="4">
        <v>15928</v>
      </c>
      <c r="AI526" s="11">
        <v>90000</v>
      </c>
      <c r="AJ526" s="11">
        <v>2721</v>
      </c>
      <c r="AK526" s="11" t="s">
        <v>137</v>
      </c>
      <c r="AL526" s="11" t="s">
        <v>137</v>
      </c>
      <c r="AM526" s="11" t="s">
        <v>137</v>
      </c>
      <c r="AN526" s="11" t="s">
        <v>137</v>
      </c>
      <c r="AO526" s="11" t="s">
        <v>137</v>
      </c>
      <c r="AP526" s="11" t="s">
        <v>137</v>
      </c>
      <c r="AQ526" s="11" t="s">
        <v>137</v>
      </c>
      <c r="AR526" s="11" t="s">
        <v>137</v>
      </c>
      <c r="AS526" s="11" t="s">
        <v>137</v>
      </c>
      <c r="AT526" s="11" t="s">
        <v>137</v>
      </c>
      <c r="AU526">
        <v>0</v>
      </c>
    </row>
    <row r="527" spans="1:48">
      <c r="A527" s="2" t="s">
        <v>415</v>
      </c>
      <c r="B527" s="2">
        <f>B526+1</f>
        <v>126</v>
      </c>
      <c r="C527" s="2" t="s">
        <v>314</v>
      </c>
      <c r="D527" s="2" t="str">
        <f t="shared" si="135"/>
        <v>Condemnation Fund</v>
      </c>
      <c r="E527" s="2" t="s">
        <v>359</v>
      </c>
      <c r="H527" s="2" t="s">
        <v>428</v>
      </c>
      <c r="I527" s="4">
        <v>0</v>
      </c>
      <c r="J527" s="4">
        <v>0</v>
      </c>
      <c r="K527"/>
      <c r="L527" s="17">
        <v>0</v>
      </c>
      <c r="M527" s="4">
        <v>0</v>
      </c>
      <c r="N527" s="9" t="s">
        <v>137</v>
      </c>
      <c r="O527" s="9" t="s">
        <v>137</v>
      </c>
      <c r="P527" s="9" t="s">
        <v>137</v>
      </c>
      <c r="Q527" s="9" t="s">
        <v>137</v>
      </c>
      <c r="R527" s="9" t="s">
        <v>137</v>
      </c>
      <c r="S527" s="9" t="s">
        <v>137</v>
      </c>
      <c r="T527" s="9" t="s">
        <v>137</v>
      </c>
      <c r="U527" s="9" t="s">
        <v>137</v>
      </c>
      <c r="V527" s="9" t="s">
        <v>137</v>
      </c>
      <c r="W527" s="9" t="s">
        <v>137</v>
      </c>
      <c r="X527" s="9" t="s">
        <v>137</v>
      </c>
      <c r="Y527" s="9" t="s">
        <v>137</v>
      </c>
      <c r="Z527" s="12" t="s">
        <v>137</v>
      </c>
      <c r="AA527">
        <v>0</v>
      </c>
      <c r="AB527"/>
      <c r="AC527" s="4">
        <v>0</v>
      </c>
      <c r="AD527" s="4">
        <v>2470</v>
      </c>
      <c r="AE527"/>
      <c r="AF527" s="4">
        <v>0</v>
      </c>
      <c r="AG527" s="4">
        <v>0</v>
      </c>
      <c r="AH527" s="12" t="s">
        <v>137</v>
      </c>
      <c r="AI527" s="12" t="s">
        <v>137</v>
      </c>
      <c r="AJ527" s="12" t="s">
        <v>137</v>
      </c>
      <c r="AK527" s="12" t="s">
        <v>137</v>
      </c>
      <c r="AL527" s="12" t="s">
        <v>137</v>
      </c>
      <c r="AM527" s="12" t="s">
        <v>137</v>
      </c>
      <c r="AN527" s="12" t="s">
        <v>137</v>
      </c>
      <c r="AO527" s="12" t="s">
        <v>137</v>
      </c>
      <c r="AP527" s="12" t="s">
        <v>137</v>
      </c>
      <c r="AQ527" s="12" t="s">
        <v>137</v>
      </c>
      <c r="AR527" s="12" t="s">
        <v>137</v>
      </c>
      <c r="AS527" s="12" t="s">
        <v>137</v>
      </c>
      <c r="AT527" s="12" t="s">
        <v>137</v>
      </c>
      <c r="AU527">
        <v>5687.66</v>
      </c>
      <c r="AV527" s="16"/>
    </row>
    <row r="528" spans="1:48">
      <c r="A528" s="2" t="str">
        <f>A527</f>
        <v>Special Purpose Fund</v>
      </c>
      <c r="B528" s="2">
        <f>B527</f>
        <v>126</v>
      </c>
      <c r="C528" s="2" t="s">
        <v>314</v>
      </c>
      <c r="D528" s="2" t="str">
        <f t="shared" si="135"/>
        <v>Condemnation Fund</v>
      </c>
      <c r="E528" s="2" t="s">
        <v>313</v>
      </c>
      <c r="H528" s="2" t="str">
        <f>H527</f>
        <v>County Tax Expenses</v>
      </c>
      <c r="I528" s="5">
        <v>0</v>
      </c>
      <c r="J528" s="5">
        <v>0</v>
      </c>
      <c r="K528"/>
      <c r="L528" s="18">
        <v>0</v>
      </c>
      <c r="M528" s="5">
        <v>0</v>
      </c>
      <c r="N528" s="4">
        <v>0</v>
      </c>
      <c r="O528" s="9">
        <v>0</v>
      </c>
      <c r="P528" s="9">
        <v>0</v>
      </c>
      <c r="Q528" s="9" t="s">
        <v>137</v>
      </c>
      <c r="R528" s="9" t="s">
        <v>137</v>
      </c>
      <c r="S528" s="9" t="s">
        <v>137</v>
      </c>
      <c r="T528" s="9" t="s">
        <v>137</v>
      </c>
      <c r="U528" s="9" t="s">
        <v>137</v>
      </c>
      <c r="V528" s="9" t="s">
        <v>137</v>
      </c>
      <c r="W528" s="9" t="s">
        <v>137</v>
      </c>
      <c r="X528" s="9" t="s">
        <v>137</v>
      </c>
      <c r="Y528" s="9" t="s">
        <v>137</v>
      </c>
      <c r="Z528" s="7" t="s">
        <v>137</v>
      </c>
      <c r="AA528">
        <v>0</v>
      </c>
      <c r="AB528">
        <v>0</v>
      </c>
      <c r="AC528" s="5">
        <v>0</v>
      </c>
      <c r="AD528" s="5">
        <v>0</v>
      </c>
      <c r="AE528"/>
      <c r="AF528" s="5">
        <v>83245</v>
      </c>
      <c r="AG528" s="5">
        <v>0</v>
      </c>
      <c r="AH528" s="4">
        <v>25000</v>
      </c>
      <c r="AI528" s="11">
        <v>66400</v>
      </c>
      <c r="AJ528" s="11">
        <v>32050</v>
      </c>
      <c r="AK528" s="11" t="s">
        <v>137</v>
      </c>
      <c r="AL528" s="11" t="s">
        <v>137</v>
      </c>
      <c r="AM528" s="11" t="s">
        <v>137</v>
      </c>
      <c r="AN528" s="11" t="s">
        <v>137</v>
      </c>
      <c r="AO528" s="11" t="s">
        <v>137</v>
      </c>
      <c r="AP528" s="11" t="s">
        <v>137</v>
      </c>
      <c r="AQ528" s="11" t="s">
        <v>137</v>
      </c>
      <c r="AR528" s="11" t="s">
        <v>137</v>
      </c>
      <c r="AS528" s="11" t="s">
        <v>137</v>
      </c>
      <c r="AT528" s="11" t="s">
        <v>137</v>
      </c>
      <c r="AU528">
        <v>0</v>
      </c>
    </row>
    <row r="529" spans="1:48">
      <c r="A529" s="2" t="s">
        <v>415</v>
      </c>
      <c r="B529" s="2">
        <f>B527+1</f>
        <v>127</v>
      </c>
      <c r="C529" s="2" t="s">
        <v>360</v>
      </c>
      <c r="D529" s="2" t="str">
        <f t="shared" si="135"/>
        <v xml:space="preserve">Emergency Relief Fund </v>
      </c>
      <c r="E529" s="2" t="s">
        <v>59</v>
      </c>
      <c r="H529" s="2" t="s">
        <v>414</v>
      </c>
      <c r="I529" s="4">
        <v>0</v>
      </c>
      <c r="J529" s="4">
        <v>0</v>
      </c>
      <c r="K529"/>
      <c r="L529" s="17">
        <v>0</v>
      </c>
      <c r="M529" s="4">
        <v>0</v>
      </c>
      <c r="N529" s="4">
        <v>0</v>
      </c>
      <c r="O529" s="9">
        <v>0</v>
      </c>
      <c r="P529" s="9">
        <v>0</v>
      </c>
      <c r="Q529" s="9" t="s">
        <v>137</v>
      </c>
      <c r="R529" s="9" t="s">
        <v>137</v>
      </c>
      <c r="S529" s="9" t="s">
        <v>137</v>
      </c>
      <c r="T529" s="9" t="s">
        <v>137</v>
      </c>
      <c r="U529" s="9" t="s">
        <v>137</v>
      </c>
      <c r="V529" s="9" t="s">
        <v>137</v>
      </c>
      <c r="W529" s="9" t="s">
        <v>137</v>
      </c>
      <c r="X529" s="9" t="s">
        <v>137</v>
      </c>
      <c r="Y529" s="9" t="s">
        <v>137</v>
      </c>
      <c r="Z529" s="7" t="s">
        <v>137</v>
      </c>
      <c r="AA529">
        <v>0</v>
      </c>
      <c r="AB529">
        <v>0</v>
      </c>
      <c r="AC529" s="4">
        <v>0</v>
      </c>
      <c r="AD529" s="4">
        <v>0</v>
      </c>
      <c r="AE529"/>
      <c r="AF529" s="4">
        <v>0</v>
      </c>
      <c r="AG529" s="4">
        <v>0</v>
      </c>
      <c r="AH529" s="4">
        <v>519559</v>
      </c>
      <c r="AI529" s="11">
        <v>474975</v>
      </c>
      <c r="AJ529" s="11">
        <v>465028</v>
      </c>
      <c r="AK529" s="11" t="s">
        <v>137</v>
      </c>
      <c r="AL529" s="11" t="s">
        <v>137</v>
      </c>
      <c r="AM529" s="11" t="s">
        <v>137</v>
      </c>
      <c r="AN529" s="11" t="s">
        <v>137</v>
      </c>
      <c r="AO529" s="11" t="s">
        <v>137</v>
      </c>
      <c r="AP529" s="11" t="s">
        <v>137</v>
      </c>
      <c r="AQ529" s="11" t="s">
        <v>137</v>
      </c>
      <c r="AR529" s="11" t="s">
        <v>137</v>
      </c>
      <c r="AS529" s="11" t="s">
        <v>137</v>
      </c>
      <c r="AT529" s="11" t="s">
        <v>137</v>
      </c>
      <c r="AU529">
        <v>0</v>
      </c>
      <c r="AV529" s="16"/>
    </row>
    <row r="530" spans="1:48">
      <c r="A530" s="2" t="s">
        <v>415</v>
      </c>
      <c r="B530" s="2">
        <f>B529+1</f>
        <v>128</v>
      </c>
      <c r="C530" s="2" t="s">
        <v>430</v>
      </c>
      <c r="D530" s="2" t="str">
        <f t="shared" si="135"/>
        <v>Tax Redemption Fund</v>
      </c>
      <c r="E530" s="2" t="s">
        <v>315</v>
      </c>
      <c r="H530" s="2" t="s">
        <v>428</v>
      </c>
      <c r="I530" s="4">
        <v>0</v>
      </c>
      <c r="J530" s="4">
        <v>0</v>
      </c>
      <c r="K530"/>
      <c r="L530" s="17">
        <v>0</v>
      </c>
      <c r="M530" s="4">
        <v>0</v>
      </c>
      <c r="N530" s="4">
        <v>0</v>
      </c>
      <c r="O530" s="9">
        <v>0</v>
      </c>
      <c r="P530" s="9">
        <v>0</v>
      </c>
      <c r="Q530" s="9" t="s">
        <v>137</v>
      </c>
      <c r="R530" s="9" t="s">
        <v>137</v>
      </c>
      <c r="S530" s="9" t="s">
        <v>137</v>
      </c>
      <c r="T530" s="9" t="s">
        <v>137</v>
      </c>
      <c r="U530" s="9" t="s">
        <v>137</v>
      </c>
      <c r="V530" s="9" t="s">
        <v>137</v>
      </c>
      <c r="W530" s="9" t="s">
        <v>137</v>
      </c>
      <c r="X530" s="9" t="s">
        <v>137</v>
      </c>
      <c r="Y530" s="9" t="s">
        <v>137</v>
      </c>
      <c r="Z530" s="7" t="s">
        <v>137</v>
      </c>
      <c r="AA530">
        <v>0</v>
      </c>
      <c r="AB530">
        <v>0</v>
      </c>
      <c r="AC530" s="4">
        <v>251385</v>
      </c>
      <c r="AD530" s="4">
        <v>324220</v>
      </c>
      <c r="AE530"/>
      <c r="AF530" s="4">
        <v>365696</v>
      </c>
      <c r="AG530" s="4">
        <v>420367</v>
      </c>
      <c r="AH530" s="4">
        <v>519559</v>
      </c>
      <c r="AI530" s="11">
        <v>474975</v>
      </c>
      <c r="AJ530" s="11">
        <v>465028</v>
      </c>
      <c r="AK530" s="11" t="s">
        <v>137</v>
      </c>
      <c r="AL530" s="11" t="s">
        <v>137</v>
      </c>
      <c r="AM530" s="11" t="s">
        <v>137</v>
      </c>
      <c r="AN530" s="11" t="s">
        <v>137</v>
      </c>
      <c r="AO530" s="11" t="s">
        <v>137</v>
      </c>
      <c r="AP530" s="11" t="s">
        <v>137</v>
      </c>
      <c r="AQ530" s="11" t="s">
        <v>137</v>
      </c>
      <c r="AR530" s="11" t="s">
        <v>137</v>
      </c>
      <c r="AS530" s="11" t="s">
        <v>137</v>
      </c>
      <c r="AT530" s="11" t="s">
        <v>137</v>
      </c>
      <c r="AU530">
        <v>0</v>
      </c>
    </row>
    <row r="531" spans="1:48">
      <c r="A531" s="2" t="str">
        <f>A530</f>
        <v>Special Purpose Fund</v>
      </c>
      <c r="B531" s="2">
        <f>B530</f>
        <v>128</v>
      </c>
      <c r="C531" s="2" t="s">
        <v>430</v>
      </c>
      <c r="D531" s="2" t="str">
        <f t="shared" si="135"/>
        <v>Tax Redemption Fund</v>
      </c>
      <c r="E531" s="2" t="s">
        <v>361</v>
      </c>
      <c r="H531" s="2" t="str">
        <f>H530</f>
        <v>County Tax Expenses</v>
      </c>
      <c r="I531" s="4">
        <v>0</v>
      </c>
      <c r="J531" s="4">
        <v>0</v>
      </c>
      <c r="K531"/>
      <c r="L531" s="17">
        <v>0</v>
      </c>
      <c r="M531" s="4">
        <v>0</v>
      </c>
      <c r="N531" s="4" t="s">
        <v>137</v>
      </c>
      <c r="O531" s="9" t="s">
        <v>137</v>
      </c>
      <c r="P531" s="9" t="s">
        <v>137</v>
      </c>
      <c r="Q531" s="9" t="s">
        <v>137</v>
      </c>
      <c r="R531" s="9" t="s">
        <v>137</v>
      </c>
      <c r="S531" s="9" t="s">
        <v>137</v>
      </c>
      <c r="T531" s="9" t="s">
        <v>137</v>
      </c>
      <c r="U531" s="9" t="s">
        <v>137</v>
      </c>
      <c r="V531" s="9" t="s">
        <v>137</v>
      </c>
      <c r="W531" s="9" t="s">
        <v>137</v>
      </c>
      <c r="X531" s="9" t="s">
        <v>137</v>
      </c>
      <c r="Y531" s="9" t="s">
        <v>137</v>
      </c>
      <c r="Z531" s="7" t="s">
        <v>137</v>
      </c>
      <c r="AA531">
        <v>0</v>
      </c>
      <c r="AB531">
        <v>0</v>
      </c>
      <c r="AC531" s="4">
        <v>0</v>
      </c>
      <c r="AD531" s="4">
        <v>0</v>
      </c>
      <c r="AE531"/>
      <c r="AF531" s="4">
        <v>0</v>
      </c>
      <c r="AG531" s="4">
        <v>0</v>
      </c>
      <c r="AH531" s="4" t="s">
        <v>137</v>
      </c>
      <c r="AI531" s="4" t="s">
        <v>137</v>
      </c>
      <c r="AJ531" s="4" t="s">
        <v>137</v>
      </c>
      <c r="AK531" s="4" t="s">
        <v>137</v>
      </c>
      <c r="AL531" s="4" t="s">
        <v>137</v>
      </c>
      <c r="AM531" s="4" t="s">
        <v>137</v>
      </c>
      <c r="AN531" s="4" t="s">
        <v>137</v>
      </c>
      <c r="AO531" s="4" t="s">
        <v>137</v>
      </c>
      <c r="AP531" s="4" t="s">
        <v>137</v>
      </c>
      <c r="AQ531" s="4" t="s">
        <v>137</v>
      </c>
      <c r="AR531" s="4" t="s">
        <v>137</v>
      </c>
      <c r="AS531" s="4" t="s">
        <v>137</v>
      </c>
      <c r="AT531" s="4" t="s">
        <v>137</v>
      </c>
      <c r="AU531">
        <v>0</v>
      </c>
    </row>
    <row r="532" spans="1:48">
      <c r="A532" s="2" t="str">
        <f>A531</f>
        <v>Special Purpose Fund</v>
      </c>
      <c r="B532" s="2">
        <f>B531</f>
        <v>128</v>
      </c>
      <c r="C532" s="2" t="s">
        <v>430</v>
      </c>
      <c r="D532" s="2" t="str">
        <f t="shared" si="135"/>
        <v>Tax Redemption Fund</v>
      </c>
      <c r="E532" s="2" t="s">
        <v>362</v>
      </c>
      <c r="H532" s="2" t="str">
        <f>H531</f>
        <v>County Tax Expenses</v>
      </c>
      <c r="I532" s="5">
        <v>0</v>
      </c>
      <c r="J532" s="5">
        <v>0</v>
      </c>
      <c r="K532"/>
      <c r="L532" s="18">
        <v>0</v>
      </c>
      <c r="M532" s="5">
        <v>0</v>
      </c>
      <c r="N532" s="4" t="s">
        <v>137</v>
      </c>
      <c r="O532" s="9" t="s">
        <v>137</v>
      </c>
      <c r="P532" s="9" t="s">
        <v>137</v>
      </c>
      <c r="Q532" s="9" t="s">
        <v>137</v>
      </c>
      <c r="R532" s="9" t="s">
        <v>137</v>
      </c>
      <c r="S532" s="9" t="s">
        <v>137</v>
      </c>
      <c r="T532" s="9" t="s">
        <v>137</v>
      </c>
      <c r="U532" s="9" t="s">
        <v>137</v>
      </c>
      <c r="V532" s="9" t="s">
        <v>137</v>
      </c>
      <c r="W532" s="9" t="s">
        <v>137</v>
      </c>
      <c r="X532" s="9" t="s">
        <v>137</v>
      </c>
      <c r="Y532" s="9" t="s">
        <v>137</v>
      </c>
      <c r="Z532" s="7" t="s">
        <v>137</v>
      </c>
      <c r="AA532">
        <v>0</v>
      </c>
      <c r="AB532">
        <v>0</v>
      </c>
      <c r="AC532" s="5">
        <v>0</v>
      </c>
      <c r="AD532" s="5">
        <v>0</v>
      </c>
      <c r="AE532"/>
      <c r="AF532" s="5">
        <v>0</v>
      </c>
      <c r="AG532" s="5">
        <v>0</v>
      </c>
      <c r="AH532" s="4" t="s">
        <v>137</v>
      </c>
      <c r="AI532" s="4" t="s">
        <v>137</v>
      </c>
      <c r="AJ532" s="4" t="s">
        <v>137</v>
      </c>
      <c r="AK532" s="4" t="s">
        <v>137</v>
      </c>
      <c r="AL532" s="4" t="s">
        <v>137</v>
      </c>
      <c r="AM532" s="4" t="s">
        <v>137</v>
      </c>
      <c r="AN532" s="4" t="s">
        <v>137</v>
      </c>
      <c r="AO532" s="4" t="s">
        <v>137</v>
      </c>
      <c r="AP532" s="4" t="s">
        <v>137</v>
      </c>
      <c r="AQ532" s="4" t="s">
        <v>137</v>
      </c>
      <c r="AR532" s="4" t="s">
        <v>137</v>
      </c>
      <c r="AS532" s="4" t="s">
        <v>137</v>
      </c>
      <c r="AT532" s="4" t="s">
        <v>137</v>
      </c>
      <c r="AU532">
        <v>0</v>
      </c>
    </row>
    <row r="533" spans="1:48">
      <c r="A533" s="2" t="s">
        <v>415</v>
      </c>
      <c r="B533" s="2">
        <f>B530+1</f>
        <v>129</v>
      </c>
      <c r="C533" s="2" t="s">
        <v>316</v>
      </c>
      <c r="D533" s="2" t="str">
        <f t="shared" si="135"/>
        <v>South Otter Drainage District #1</v>
      </c>
      <c r="E533" s="2" t="s">
        <v>317</v>
      </c>
      <c r="H533" s="2" t="s">
        <v>414</v>
      </c>
      <c r="I533" s="4">
        <v>0</v>
      </c>
      <c r="J533" s="4">
        <v>0</v>
      </c>
      <c r="K533"/>
      <c r="L533" s="17">
        <v>0</v>
      </c>
      <c r="M533" s="4">
        <v>0</v>
      </c>
      <c r="N533" s="4">
        <v>0</v>
      </c>
      <c r="O533" s="9">
        <v>0</v>
      </c>
      <c r="P533" s="9">
        <v>0</v>
      </c>
      <c r="Q533" s="9" t="s">
        <v>137</v>
      </c>
      <c r="R533" s="9" t="s">
        <v>137</v>
      </c>
      <c r="S533" s="9" t="s">
        <v>137</v>
      </c>
      <c r="T533" s="9" t="s">
        <v>137</v>
      </c>
      <c r="U533" s="9" t="s">
        <v>137</v>
      </c>
      <c r="V533" s="9" t="s">
        <v>137</v>
      </c>
      <c r="W533" s="9" t="s">
        <v>137</v>
      </c>
      <c r="X533" s="9" t="s">
        <v>137</v>
      </c>
      <c r="Y533" s="9" t="s">
        <v>137</v>
      </c>
      <c r="Z533" s="7" t="s">
        <v>137</v>
      </c>
      <c r="AA533">
        <v>0</v>
      </c>
      <c r="AB533">
        <v>0</v>
      </c>
      <c r="AC533" s="4">
        <v>5083</v>
      </c>
      <c r="AD533" s="4">
        <v>450</v>
      </c>
      <c r="AE533"/>
      <c r="AF533" s="4">
        <v>1190</v>
      </c>
      <c r="AG533" s="4">
        <v>0</v>
      </c>
      <c r="AH533" s="4">
        <v>258</v>
      </c>
      <c r="AI533" s="11">
        <v>355</v>
      </c>
      <c r="AJ533" s="11">
        <v>1710</v>
      </c>
      <c r="AK533" s="11" t="s">
        <v>137</v>
      </c>
      <c r="AL533" s="11" t="s">
        <v>137</v>
      </c>
      <c r="AM533" s="11" t="s">
        <v>137</v>
      </c>
      <c r="AN533" s="11" t="s">
        <v>137</v>
      </c>
      <c r="AO533" s="11" t="s">
        <v>137</v>
      </c>
      <c r="AP533" s="11" t="s">
        <v>137</v>
      </c>
      <c r="AQ533" s="11" t="s">
        <v>137</v>
      </c>
      <c r="AR533" s="11" t="s">
        <v>137</v>
      </c>
      <c r="AS533" s="11" t="s">
        <v>137</v>
      </c>
      <c r="AT533" s="11" t="s">
        <v>137</v>
      </c>
      <c r="AU533">
        <v>0</v>
      </c>
    </row>
    <row r="534" spans="1:48">
      <c r="A534" s="2" t="s">
        <v>415</v>
      </c>
      <c r="B534" s="2">
        <f>B533+1</f>
        <v>130</v>
      </c>
      <c r="C534" s="2" t="s">
        <v>318</v>
      </c>
      <c r="D534" s="2" t="str">
        <f t="shared" si="135"/>
        <v>South Otter Drainage District #2</v>
      </c>
      <c r="E534" s="2" t="s">
        <v>59</v>
      </c>
      <c r="H534" s="2" t="s">
        <v>414</v>
      </c>
      <c r="I534" s="4">
        <v>0</v>
      </c>
      <c r="J534" s="4">
        <v>0</v>
      </c>
      <c r="K534"/>
      <c r="L534" s="17">
        <v>0</v>
      </c>
      <c r="M534" s="4">
        <v>0</v>
      </c>
      <c r="N534" s="4">
        <v>0</v>
      </c>
      <c r="O534" s="9">
        <v>0</v>
      </c>
      <c r="P534" s="9">
        <v>0</v>
      </c>
      <c r="Q534" s="9" t="s">
        <v>137</v>
      </c>
      <c r="R534" s="9" t="s">
        <v>137</v>
      </c>
      <c r="S534" s="9" t="s">
        <v>137</v>
      </c>
      <c r="T534" s="9" t="s">
        <v>137</v>
      </c>
      <c r="U534" s="9" t="s">
        <v>137</v>
      </c>
      <c r="V534" s="9" t="s">
        <v>137</v>
      </c>
      <c r="W534" s="9" t="s">
        <v>137</v>
      </c>
      <c r="X534" s="9" t="s">
        <v>137</v>
      </c>
      <c r="Y534" s="9" t="s">
        <v>137</v>
      </c>
      <c r="Z534" s="7" t="s">
        <v>137</v>
      </c>
      <c r="AA534">
        <v>0</v>
      </c>
      <c r="AB534">
        <v>0</v>
      </c>
      <c r="AC534" s="4">
        <v>544</v>
      </c>
      <c r="AD534" s="4">
        <v>0</v>
      </c>
      <c r="AE534"/>
      <c r="AF534" s="4">
        <v>0</v>
      </c>
      <c r="AG534" s="4">
        <v>0</v>
      </c>
      <c r="AH534" s="4">
        <v>0</v>
      </c>
      <c r="AI534" s="11">
        <v>0</v>
      </c>
      <c r="AJ534" s="11">
        <v>0</v>
      </c>
      <c r="AK534" s="11" t="s">
        <v>137</v>
      </c>
      <c r="AL534" s="11" t="s">
        <v>137</v>
      </c>
      <c r="AM534" s="11" t="s">
        <v>137</v>
      </c>
      <c r="AN534" s="11" t="s">
        <v>137</v>
      </c>
      <c r="AO534" s="11" t="s">
        <v>137</v>
      </c>
      <c r="AP534" s="11" t="s">
        <v>137</v>
      </c>
      <c r="AQ534" s="11" t="s">
        <v>137</v>
      </c>
      <c r="AR534" s="11" t="s">
        <v>137</v>
      </c>
      <c r="AS534" s="11" t="s">
        <v>137</v>
      </c>
      <c r="AT534" s="11" t="s">
        <v>137</v>
      </c>
      <c r="AU534">
        <v>0</v>
      </c>
    </row>
    <row r="535" spans="1:48">
      <c r="A535" s="2" t="s">
        <v>415</v>
      </c>
      <c r="B535" s="2">
        <f>B534+1</f>
        <v>131</v>
      </c>
      <c r="C535" s="2" t="s">
        <v>319</v>
      </c>
      <c r="D535" s="2" t="str">
        <f t="shared" ref="D535:D573" si="137">C535</f>
        <v>Barnett Special Drainage District</v>
      </c>
      <c r="E535" s="2" t="s">
        <v>363</v>
      </c>
      <c r="H535" s="2" t="s">
        <v>414</v>
      </c>
      <c r="I535" s="4">
        <v>360</v>
      </c>
      <c r="J535" s="4">
        <v>0</v>
      </c>
      <c r="K535"/>
      <c r="L535" s="17">
        <v>0</v>
      </c>
      <c r="M535" s="4">
        <v>0</v>
      </c>
      <c r="N535" s="9" t="s">
        <v>137</v>
      </c>
      <c r="O535" s="9" t="s">
        <v>137</v>
      </c>
      <c r="P535" s="9" t="s">
        <v>137</v>
      </c>
      <c r="Q535" s="9" t="s">
        <v>137</v>
      </c>
      <c r="R535" s="9" t="s">
        <v>137</v>
      </c>
      <c r="S535" s="9" t="s">
        <v>137</v>
      </c>
      <c r="T535" s="9" t="s">
        <v>137</v>
      </c>
      <c r="U535" s="9" t="s">
        <v>137</v>
      </c>
      <c r="V535" s="9" t="s">
        <v>137</v>
      </c>
      <c r="W535" s="9" t="s">
        <v>137</v>
      </c>
      <c r="X535" s="9" t="s">
        <v>137</v>
      </c>
      <c r="Y535" s="9" t="s">
        <v>137</v>
      </c>
      <c r="Z535" s="12" t="s">
        <v>137</v>
      </c>
      <c r="AA535">
        <v>0</v>
      </c>
      <c r="AB535">
        <v>0</v>
      </c>
      <c r="AC535" s="4">
        <v>360</v>
      </c>
      <c r="AD535" s="4">
        <v>384</v>
      </c>
      <c r="AE535"/>
      <c r="AF535" s="4">
        <v>450</v>
      </c>
      <c r="AG535" s="4">
        <v>0</v>
      </c>
      <c r="AH535" s="12" t="s">
        <v>137</v>
      </c>
      <c r="AI535" s="12" t="s">
        <v>137</v>
      </c>
      <c r="AJ535" s="12" t="s">
        <v>137</v>
      </c>
      <c r="AK535" s="12" t="s">
        <v>137</v>
      </c>
      <c r="AL535" s="12" t="s">
        <v>137</v>
      </c>
      <c r="AM535" s="12" t="s">
        <v>137</v>
      </c>
      <c r="AN535" s="12" t="s">
        <v>137</v>
      </c>
      <c r="AO535" s="12" t="s">
        <v>137</v>
      </c>
      <c r="AP535" s="12" t="s">
        <v>137</v>
      </c>
      <c r="AQ535" s="12" t="s">
        <v>137</v>
      </c>
      <c r="AR535" s="12" t="s">
        <v>137</v>
      </c>
      <c r="AS535" s="12" t="s">
        <v>137</v>
      </c>
      <c r="AT535" s="12" t="s">
        <v>137</v>
      </c>
      <c r="AU535">
        <v>0</v>
      </c>
      <c r="AV535" s="16"/>
    </row>
    <row r="536" spans="1:48">
      <c r="A536" s="2" t="str">
        <f>A535</f>
        <v>Special Purpose Fund</v>
      </c>
      <c r="B536" s="2">
        <f>B535</f>
        <v>131</v>
      </c>
      <c r="C536" s="2" t="str">
        <f>A536</f>
        <v>Special Purpose Fund</v>
      </c>
      <c r="D536" s="2" t="str">
        <f t="shared" si="137"/>
        <v>Special Purpose Fund</v>
      </c>
      <c r="E536" s="2" t="s">
        <v>320</v>
      </c>
      <c r="H536" s="2" t="str">
        <f>H535</f>
        <v>County Board Office</v>
      </c>
      <c r="I536" s="5">
        <v>0</v>
      </c>
      <c r="J536" s="5">
        <v>0</v>
      </c>
      <c r="K536"/>
      <c r="L536" s="18">
        <v>0</v>
      </c>
      <c r="M536" s="5">
        <v>0</v>
      </c>
      <c r="N536" s="4">
        <v>0</v>
      </c>
      <c r="O536" s="9">
        <v>0</v>
      </c>
      <c r="P536" s="9">
        <v>0</v>
      </c>
      <c r="Q536" s="9" t="s">
        <v>137</v>
      </c>
      <c r="R536" s="9" t="s">
        <v>137</v>
      </c>
      <c r="S536" s="9" t="s">
        <v>137</v>
      </c>
      <c r="T536" s="9" t="s">
        <v>137</v>
      </c>
      <c r="U536" s="9" t="s">
        <v>137</v>
      </c>
      <c r="V536" s="9" t="s">
        <v>137</v>
      </c>
      <c r="W536" s="9" t="s">
        <v>137</v>
      </c>
      <c r="X536" s="9" t="s">
        <v>137</v>
      </c>
      <c r="Y536" s="9" t="s">
        <v>137</v>
      </c>
      <c r="Z536" s="7" t="s">
        <v>137</v>
      </c>
      <c r="AA536"/>
      <c r="AB536">
        <v>0</v>
      </c>
      <c r="AC536" s="5">
        <v>0</v>
      </c>
      <c r="AD536" s="5">
        <v>0</v>
      </c>
      <c r="AE536"/>
      <c r="AF536" s="5">
        <v>0</v>
      </c>
      <c r="AG536" s="5">
        <v>1200</v>
      </c>
      <c r="AH536" s="4">
        <v>453</v>
      </c>
      <c r="AI536" s="11">
        <v>510</v>
      </c>
      <c r="AJ536" s="11">
        <v>1481</v>
      </c>
      <c r="AK536" s="11" t="s">
        <v>137</v>
      </c>
      <c r="AL536" s="11" t="s">
        <v>137</v>
      </c>
      <c r="AM536" s="11" t="s">
        <v>137</v>
      </c>
      <c r="AN536" s="11" t="s">
        <v>137</v>
      </c>
      <c r="AO536" s="11" t="s">
        <v>137</v>
      </c>
      <c r="AP536" s="11" t="s">
        <v>137</v>
      </c>
      <c r="AQ536" s="11" t="s">
        <v>137</v>
      </c>
      <c r="AR536" s="11" t="s">
        <v>137</v>
      </c>
      <c r="AS536" s="11" t="s">
        <v>137</v>
      </c>
      <c r="AT536" s="11" t="s">
        <v>137</v>
      </c>
      <c r="AU536">
        <v>1170.5</v>
      </c>
    </row>
    <row r="537" spans="1:48">
      <c r="A537" s="2" t="s">
        <v>415</v>
      </c>
      <c r="B537" s="2">
        <f>B536+1</f>
        <v>132</v>
      </c>
      <c r="C537" s="2" t="s">
        <v>321</v>
      </c>
      <c r="D537" s="2" t="str">
        <f t="shared" si="137"/>
        <v>Tax Sale Fees Fund</v>
      </c>
      <c r="E537" s="2" t="s">
        <v>223</v>
      </c>
      <c r="H537" s="2" t="s">
        <v>428</v>
      </c>
      <c r="I537" s="4">
        <v>0</v>
      </c>
      <c r="J537" s="4">
        <v>0</v>
      </c>
      <c r="K537"/>
      <c r="L537" s="17">
        <v>0</v>
      </c>
      <c r="M537" s="4">
        <v>0</v>
      </c>
      <c r="N537" s="4">
        <v>0</v>
      </c>
      <c r="O537" s="9">
        <v>0</v>
      </c>
      <c r="P537" s="9">
        <v>0</v>
      </c>
      <c r="Q537" s="9" t="s">
        <v>137</v>
      </c>
      <c r="R537" s="9" t="s">
        <v>137</v>
      </c>
      <c r="S537" s="9" t="s">
        <v>137</v>
      </c>
      <c r="T537" s="9" t="s">
        <v>137</v>
      </c>
      <c r="U537" s="9" t="s">
        <v>137</v>
      </c>
      <c r="V537" s="9" t="s">
        <v>137</v>
      </c>
      <c r="W537" s="9" t="s">
        <v>137</v>
      </c>
      <c r="X537" s="9" t="s">
        <v>137</v>
      </c>
      <c r="Y537" s="9" t="s">
        <v>137</v>
      </c>
      <c r="Z537" s="7" t="s">
        <v>137</v>
      </c>
      <c r="AA537">
        <v>0</v>
      </c>
      <c r="AB537"/>
      <c r="AC537" s="4">
        <v>0</v>
      </c>
      <c r="AD537" s="4">
        <v>0</v>
      </c>
      <c r="AE537"/>
      <c r="AF537" s="4">
        <v>1759</v>
      </c>
      <c r="AG537" s="4">
        <v>0</v>
      </c>
      <c r="AH537" s="4">
        <v>1321</v>
      </c>
      <c r="AI537" s="11">
        <v>0</v>
      </c>
      <c r="AJ537" s="11">
        <v>0</v>
      </c>
      <c r="AK537" s="11" t="s">
        <v>137</v>
      </c>
      <c r="AL537" s="11" t="s">
        <v>137</v>
      </c>
      <c r="AM537" s="11" t="s">
        <v>137</v>
      </c>
      <c r="AN537" s="11" t="s">
        <v>137</v>
      </c>
      <c r="AO537" s="11" t="s">
        <v>137</v>
      </c>
      <c r="AP537" s="11" t="s">
        <v>137</v>
      </c>
      <c r="AQ537" s="11" t="s">
        <v>137</v>
      </c>
      <c r="AR537" s="11" t="s">
        <v>137</v>
      </c>
      <c r="AS537" s="11" t="s">
        <v>137</v>
      </c>
      <c r="AT537" s="11" t="s">
        <v>137</v>
      </c>
    </row>
    <row r="538" spans="1:48">
      <c r="A538" s="2" t="s">
        <v>419</v>
      </c>
      <c r="B538" s="2">
        <f>B537+1</f>
        <v>133</v>
      </c>
      <c r="C538" s="2" t="s">
        <v>322</v>
      </c>
      <c r="D538" s="2" t="str">
        <f t="shared" si="137"/>
        <v>Circuit Clerk - Bond Trust Fund</v>
      </c>
      <c r="E538" s="2" t="s">
        <v>323</v>
      </c>
      <c r="G538" s="3"/>
      <c r="H538" s="2" t="s">
        <v>127</v>
      </c>
      <c r="I538" s="4">
        <v>0</v>
      </c>
      <c r="J538" s="4">
        <v>0</v>
      </c>
      <c r="K538"/>
      <c r="L538" s="17">
        <v>0</v>
      </c>
      <c r="M538" s="4">
        <v>0</v>
      </c>
      <c r="N538" s="4">
        <v>0</v>
      </c>
      <c r="O538" s="7">
        <v>0</v>
      </c>
      <c r="P538" s="7">
        <v>0</v>
      </c>
      <c r="Q538" s="7" t="s">
        <v>137</v>
      </c>
      <c r="R538" s="7" t="s">
        <v>137</v>
      </c>
      <c r="S538" s="7" t="s">
        <v>137</v>
      </c>
      <c r="T538" s="7" t="s">
        <v>137</v>
      </c>
      <c r="U538" s="7" t="s">
        <v>137</v>
      </c>
      <c r="V538" s="7" t="s">
        <v>137</v>
      </c>
      <c r="W538" s="7" t="s">
        <v>137</v>
      </c>
      <c r="X538" s="7" t="s">
        <v>137</v>
      </c>
      <c r="Y538" s="7" t="s">
        <v>137</v>
      </c>
      <c r="Z538" s="7" t="s">
        <v>137</v>
      </c>
      <c r="AA538">
        <v>0</v>
      </c>
      <c r="AB538">
        <v>0</v>
      </c>
      <c r="AC538" s="4">
        <v>1005073</v>
      </c>
      <c r="AD538" s="4">
        <v>1133410</v>
      </c>
      <c r="AE538"/>
      <c r="AF538" s="4">
        <v>1048812</v>
      </c>
      <c r="AG538" s="4">
        <v>1112456</v>
      </c>
      <c r="AH538" s="4">
        <v>1467225</v>
      </c>
      <c r="AI538" s="7">
        <v>1555256</v>
      </c>
      <c r="AJ538" s="7">
        <v>2169129</v>
      </c>
      <c r="AK538" s="7" t="s">
        <v>137</v>
      </c>
      <c r="AL538" s="7" t="s">
        <v>137</v>
      </c>
      <c r="AM538" s="7" t="s">
        <v>137</v>
      </c>
      <c r="AN538" s="7" t="s">
        <v>137</v>
      </c>
      <c r="AO538" s="7" t="s">
        <v>137</v>
      </c>
      <c r="AP538" s="7" t="s">
        <v>137</v>
      </c>
      <c r="AQ538" s="7" t="s">
        <v>137</v>
      </c>
      <c r="AR538" s="7" t="s">
        <v>137</v>
      </c>
      <c r="AS538" s="7" t="s">
        <v>137</v>
      </c>
      <c r="AT538" s="7" t="s">
        <v>137</v>
      </c>
      <c r="AU538">
        <v>0</v>
      </c>
    </row>
    <row r="539" spans="1:48">
      <c r="A539" s="2" t="str">
        <f>A538</f>
        <v xml:space="preserve">Special Purpose Fund </v>
      </c>
      <c r="B539" s="2">
        <f>B538</f>
        <v>133</v>
      </c>
      <c r="C539" s="2" t="s">
        <v>322</v>
      </c>
      <c r="D539" s="2" t="str">
        <f t="shared" si="137"/>
        <v>Circuit Clerk - Bond Trust Fund</v>
      </c>
      <c r="E539" s="2" t="s">
        <v>324</v>
      </c>
      <c r="G539" s="3"/>
      <c r="H539" s="2" t="str">
        <f>H538</f>
        <v>Circuit Clerk</v>
      </c>
      <c r="I539" s="4">
        <v>0</v>
      </c>
      <c r="J539" s="4">
        <v>0</v>
      </c>
      <c r="K539"/>
      <c r="L539" s="17">
        <v>0</v>
      </c>
      <c r="M539" s="4">
        <v>0</v>
      </c>
      <c r="N539" s="4">
        <v>0</v>
      </c>
      <c r="O539" s="7">
        <v>0</v>
      </c>
      <c r="P539" s="7">
        <v>0</v>
      </c>
      <c r="Q539" s="7" t="s">
        <v>137</v>
      </c>
      <c r="R539" s="7" t="s">
        <v>137</v>
      </c>
      <c r="S539" s="7" t="s">
        <v>137</v>
      </c>
      <c r="T539" s="7" t="s">
        <v>137</v>
      </c>
      <c r="U539" s="7" t="s">
        <v>137</v>
      </c>
      <c r="V539" s="7" t="s">
        <v>137</v>
      </c>
      <c r="W539" s="7" t="s">
        <v>137</v>
      </c>
      <c r="X539" s="7" t="s">
        <v>137</v>
      </c>
      <c r="Y539" s="7" t="s">
        <v>137</v>
      </c>
      <c r="Z539" s="7" t="s">
        <v>137</v>
      </c>
      <c r="AA539">
        <v>0</v>
      </c>
      <c r="AB539">
        <v>0</v>
      </c>
      <c r="AC539" s="4">
        <v>93538</v>
      </c>
      <c r="AD539" s="4">
        <v>129502</v>
      </c>
      <c r="AE539"/>
      <c r="AF539" s="4">
        <v>153332</v>
      </c>
      <c r="AG539" s="4">
        <v>144663</v>
      </c>
      <c r="AH539" s="4">
        <v>164165</v>
      </c>
      <c r="AI539" s="7">
        <v>223827</v>
      </c>
      <c r="AJ539" s="7">
        <v>187488</v>
      </c>
      <c r="AK539" s="7" t="s">
        <v>137</v>
      </c>
      <c r="AL539" s="7" t="s">
        <v>137</v>
      </c>
      <c r="AM539" s="7" t="s">
        <v>137</v>
      </c>
      <c r="AN539" s="7" t="s">
        <v>137</v>
      </c>
      <c r="AO539" s="7" t="s">
        <v>137</v>
      </c>
      <c r="AP539" s="7" t="s">
        <v>137</v>
      </c>
      <c r="AQ539" s="7" t="s">
        <v>137</v>
      </c>
      <c r="AR539" s="7" t="s">
        <v>137</v>
      </c>
      <c r="AS539" s="7" t="s">
        <v>137</v>
      </c>
      <c r="AT539" s="7" t="s">
        <v>137</v>
      </c>
      <c r="AU539">
        <v>0</v>
      </c>
    </row>
    <row r="540" spans="1:48">
      <c r="A540" s="2" t="str">
        <f t="shared" ref="A540:A557" si="138">A539</f>
        <v xml:space="preserve">Special Purpose Fund </v>
      </c>
      <c r="B540" s="2">
        <f t="shared" ref="B540:B557" si="139">B539</f>
        <v>133</v>
      </c>
      <c r="C540" s="2" t="s">
        <v>322</v>
      </c>
      <c r="D540" s="2" t="str">
        <f t="shared" si="137"/>
        <v>Circuit Clerk - Bond Trust Fund</v>
      </c>
      <c r="E540" s="2" t="s">
        <v>364</v>
      </c>
      <c r="G540" s="3"/>
      <c r="H540" s="2" t="str">
        <f t="shared" ref="H540:H557" si="140">H539</f>
        <v>Circuit Clerk</v>
      </c>
      <c r="I540" s="4">
        <v>0</v>
      </c>
      <c r="J540" s="4">
        <v>0</v>
      </c>
      <c r="K540"/>
      <c r="L540" s="17">
        <v>0</v>
      </c>
      <c r="M540" s="4">
        <v>0</v>
      </c>
      <c r="N540" s="4" t="s">
        <v>137</v>
      </c>
      <c r="O540" s="4" t="s">
        <v>137</v>
      </c>
      <c r="P540" s="4" t="s">
        <v>137</v>
      </c>
      <c r="Q540" s="4" t="s">
        <v>137</v>
      </c>
      <c r="R540" s="4" t="s">
        <v>137</v>
      </c>
      <c r="S540" s="4" t="s">
        <v>137</v>
      </c>
      <c r="T540" s="4" t="s">
        <v>137</v>
      </c>
      <c r="U540" s="4" t="s">
        <v>137</v>
      </c>
      <c r="V540" s="4" t="s">
        <v>137</v>
      </c>
      <c r="W540" s="4" t="s">
        <v>137</v>
      </c>
      <c r="X540" s="4" t="s">
        <v>137</v>
      </c>
      <c r="Y540" s="4" t="s">
        <v>137</v>
      </c>
      <c r="Z540" s="7" t="s">
        <v>137</v>
      </c>
      <c r="AA540">
        <v>0</v>
      </c>
      <c r="AB540">
        <v>0</v>
      </c>
      <c r="AC540" s="4">
        <v>0</v>
      </c>
      <c r="AD540" s="4">
        <v>31988</v>
      </c>
      <c r="AE540"/>
      <c r="AF540" s="4">
        <v>0</v>
      </c>
      <c r="AG540" s="4">
        <v>0</v>
      </c>
      <c r="AH540" s="4" t="s">
        <v>137</v>
      </c>
      <c r="AI540" s="4" t="s">
        <v>137</v>
      </c>
      <c r="AJ540" s="4" t="s">
        <v>137</v>
      </c>
      <c r="AK540" s="4" t="s">
        <v>137</v>
      </c>
      <c r="AL540" s="4" t="s">
        <v>137</v>
      </c>
      <c r="AM540" s="4" t="s">
        <v>137</v>
      </c>
      <c r="AN540" s="4" t="s">
        <v>137</v>
      </c>
      <c r="AO540" s="4" t="s">
        <v>137</v>
      </c>
      <c r="AP540" s="4" t="s">
        <v>137</v>
      </c>
      <c r="AQ540" s="4" t="s">
        <v>137</v>
      </c>
      <c r="AR540" s="4" t="s">
        <v>137</v>
      </c>
      <c r="AS540" s="4" t="s">
        <v>137</v>
      </c>
      <c r="AT540" s="4" t="s">
        <v>137</v>
      </c>
      <c r="AU540">
        <v>0</v>
      </c>
    </row>
    <row r="541" spans="1:48">
      <c r="A541" s="2" t="str">
        <f t="shared" si="138"/>
        <v xml:space="preserve">Special Purpose Fund </v>
      </c>
      <c r="B541" s="2">
        <f t="shared" si="139"/>
        <v>133</v>
      </c>
      <c r="C541" s="2" t="s">
        <v>322</v>
      </c>
      <c r="D541" s="2" t="str">
        <f t="shared" si="137"/>
        <v>Circuit Clerk - Bond Trust Fund</v>
      </c>
      <c r="E541" s="2" t="s">
        <v>365</v>
      </c>
      <c r="G541" s="3"/>
      <c r="H541" s="2" t="str">
        <f t="shared" si="140"/>
        <v>Circuit Clerk</v>
      </c>
      <c r="I541" s="4">
        <v>0</v>
      </c>
      <c r="J541" s="4">
        <v>0</v>
      </c>
      <c r="K541"/>
      <c r="L541" s="17">
        <v>0</v>
      </c>
      <c r="M541" s="4">
        <v>0</v>
      </c>
      <c r="N541" s="4" t="s">
        <v>137</v>
      </c>
      <c r="O541" s="4" t="s">
        <v>137</v>
      </c>
      <c r="P541" s="4" t="s">
        <v>137</v>
      </c>
      <c r="Q541" s="4" t="s">
        <v>137</v>
      </c>
      <c r="R541" s="4" t="s">
        <v>137</v>
      </c>
      <c r="S541" s="4" t="s">
        <v>137</v>
      </c>
      <c r="T541" s="4" t="s">
        <v>137</v>
      </c>
      <c r="U541" s="4" t="s">
        <v>137</v>
      </c>
      <c r="V541" s="4" t="s">
        <v>137</v>
      </c>
      <c r="W541" s="4" t="s">
        <v>137</v>
      </c>
      <c r="X541" s="4" t="s">
        <v>137</v>
      </c>
      <c r="Y541" s="4" t="s">
        <v>137</v>
      </c>
      <c r="Z541" s="7" t="s">
        <v>137</v>
      </c>
      <c r="AA541">
        <v>0</v>
      </c>
      <c r="AB541">
        <v>0</v>
      </c>
      <c r="AC541" s="4">
        <v>0</v>
      </c>
      <c r="AD541" s="4">
        <v>0</v>
      </c>
      <c r="AE541"/>
      <c r="AF541" s="4">
        <v>0</v>
      </c>
      <c r="AG541" s="4">
        <v>0</v>
      </c>
      <c r="AH541" s="4" t="s">
        <v>137</v>
      </c>
      <c r="AI541" s="4" t="s">
        <v>137</v>
      </c>
      <c r="AJ541" s="4" t="s">
        <v>137</v>
      </c>
      <c r="AK541" s="4" t="s">
        <v>137</v>
      </c>
      <c r="AL541" s="4" t="s">
        <v>137</v>
      </c>
      <c r="AM541" s="4" t="s">
        <v>137</v>
      </c>
      <c r="AN541" s="4" t="s">
        <v>137</v>
      </c>
      <c r="AO541" s="4" t="s">
        <v>137</v>
      </c>
      <c r="AP541" s="4" t="s">
        <v>137</v>
      </c>
      <c r="AQ541" s="4" t="s">
        <v>137</v>
      </c>
      <c r="AR541" s="4" t="s">
        <v>137</v>
      </c>
      <c r="AS541" s="4" t="s">
        <v>137</v>
      </c>
      <c r="AT541" s="4" t="s">
        <v>137</v>
      </c>
      <c r="AU541">
        <v>0</v>
      </c>
    </row>
    <row r="542" spans="1:48">
      <c r="A542" s="2" t="str">
        <f t="shared" si="138"/>
        <v xml:space="preserve">Special Purpose Fund </v>
      </c>
      <c r="B542" s="2">
        <f t="shared" si="139"/>
        <v>133</v>
      </c>
      <c r="C542" s="2" t="s">
        <v>322</v>
      </c>
      <c r="D542" s="2" t="str">
        <f t="shared" si="137"/>
        <v>Circuit Clerk - Bond Trust Fund</v>
      </c>
      <c r="E542" s="2" t="s">
        <v>366</v>
      </c>
      <c r="G542" s="3"/>
      <c r="H542" s="2" t="str">
        <f t="shared" si="140"/>
        <v>Circuit Clerk</v>
      </c>
      <c r="I542" s="4">
        <v>0</v>
      </c>
      <c r="J542" s="4">
        <v>0</v>
      </c>
      <c r="K542"/>
      <c r="L542" s="17">
        <v>0</v>
      </c>
      <c r="M542" s="4">
        <v>0</v>
      </c>
      <c r="N542" s="4" t="s">
        <v>137</v>
      </c>
      <c r="O542" s="4" t="s">
        <v>137</v>
      </c>
      <c r="P542" s="4" t="s">
        <v>137</v>
      </c>
      <c r="Q542" s="4" t="s">
        <v>137</v>
      </c>
      <c r="R542" s="4" t="s">
        <v>137</v>
      </c>
      <c r="S542" s="4" t="s">
        <v>137</v>
      </c>
      <c r="T542" s="4" t="s">
        <v>137</v>
      </c>
      <c r="U542" s="4" t="s">
        <v>137</v>
      </c>
      <c r="V542" s="4" t="s">
        <v>137</v>
      </c>
      <c r="W542" s="4" t="s">
        <v>137</v>
      </c>
      <c r="X542" s="4" t="s">
        <v>137</v>
      </c>
      <c r="Y542" s="4" t="s">
        <v>137</v>
      </c>
      <c r="Z542" s="7" t="s">
        <v>137</v>
      </c>
      <c r="AA542">
        <v>0</v>
      </c>
      <c r="AB542">
        <v>0</v>
      </c>
      <c r="AC542" s="4">
        <v>0</v>
      </c>
      <c r="AD542" s="4">
        <v>0</v>
      </c>
      <c r="AE542"/>
      <c r="AF542" s="4">
        <v>0</v>
      </c>
      <c r="AG542" s="4">
        <v>0</v>
      </c>
      <c r="AH542" s="4" t="s">
        <v>137</v>
      </c>
      <c r="AI542" s="4" t="s">
        <v>137</v>
      </c>
      <c r="AJ542" s="4" t="s">
        <v>137</v>
      </c>
      <c r="AK542" s="4" t="s">
        <v>137</v>
      </c>
      <c r="AL542" s="4" t="s">
        <v>137</v>
      </c>
      <c r="AM542" s="4" t="s">
        <v>137</v>
      </c>
      <c r="AN542" s="4" t="s">
        <v>137</v>
      </c>
      <c r="AO542" s="4" t="s">
        <v>137</v>
      </c>
      <c r="AP542" s="4" t="s">
        <v>137</v>
      </c>
      <c r="AQ542" s="4" t="s">
        <v>137</v>
      </c>
      <c r="AR542" s="4" t="s">
        <v>137</v>
      </c>
      <c r="AS542" s="4" t="s">
        <v>137</v>
      </c>
      <c r="AT542" s="4" t="s">
        <v>137</v>
      </c>
      <c r="AU542">
        <v>0</v>
      </c>
    </row>
    <row r="543" spans="1:48">
      <c r="A543" s="2" t="str">
        <f t="shared" si="138"/>
        <v xml:space="preserve">Special Purpose Fund </v>
      </c>
      <c r="B543" s="2">
        <f t="shared" si="139"/>
        <v>133</v>
      </c>
      <c r="C543" s="2" t="s">
        <v>322</v>
      </c>
      <c r="D543" s="2" t="str">
        <f t="shared" si="137"/>
        <v>Circuit Clerk - Bond Trust Fund</v>
      </c>
      <c r="E543" s="2" t="s">
        <v>367</v>
      </c>
      <c r="G543" s="3"/>
      <c r="H543" s="2" t="str">
        <f t="shared" si="140"/>
        <v>Circuit Clerk</v>
      </c>
      <c r="I543" s="4">
        <v>0</v>
      </c>
      <c r="J543" s="4">
        <v>0</v>
      </c>
      <c r="K543"/>
      <c r="L543" s="17">
        <v>0</v>
      </c>
      <c r="M543" s="4">
        <v>0</v>
      </c>
      <c r="N543" s="4" t="s">
        <v>137</v>
      </c>
      <c r="O543" s="4" t="s">
        <v>137</v>
      </c>
      <c r="P543" s="4" t="s">
        <v>137</v>
      </c>
      <c r="Q543" s="4" t="s">
        <v>137</v>
      </c>
      <c r="R543" s="4" t="s">
        <v>137</v>
      </c>
      <c r="S543" s="4" t="s">
        <v>137</v>
      </c>
      <c r="T543" s="4" t="s">
        <v>137</v>
      </c>
      <c r="U543" s="4" t="s">
        <v>137</v>
      </c>
      <c r="V543" s="4" t="s">
        <v>137</v>
      </c>
      <c r="W543" s="4" t="s">
        <v>137</v>
      </c>
      <c r="X543" s="4" t="s">
        <v>137</v>
      </c>
      <c r="Y543" s="4" t="s">
        <v>137</v>
      </c>
      <c r="Z543" s="7" t="s">
        <v>137</v>
      </c>
      <c r="AA543">
        <v>0</v>
      </c>
      <c r="AB543">
        <v>0</v>
      </c>
      <c r="AC543" s="4">
        <v>0</v>
      </c>
      <c r="AD543" s="4">
        <v>0</v>
      </c>
      <c r="AE543"/>
      <c r="AF543" s="4">
        <v>0</v>
      </c>
      <c r="AG543" s="4">
        <v>0</v>
      </c>
      <c r="AH543" s="4" t="s">
        <v>137</v>
      </c>
      <c r="AI543" s="4" t="s">
        <v>137</v>
      </c>
      <c r="AJ543" s="4" t="s">
        <v>137</v>
      </c>
      <c r="AK543" s="4" t="s">
        <v>137</v>
      </c>
      <c r="AL543" s="4" t="s">
        <v>137</v>
      </c>
      <c r="AM543" s="4" t="s">
        <v>137</v>
      </c>
      <c r="AN543" s="4" t="s">
        <v>137</v>
      </c>
      <c r="AO543" s="4" t="s">
        <v>137</v>
      </c>
      <c r="AP543" s="4" t="s">
        <v>137</v>
      </c>
      <c r="AQ543" s="4" t="s">
        <v>137</v>
      </c>
      <c r="AR543" s="4" t="s">
        <v>137</v>
      </c>
      <c r="AS543" s="4" t="s">
        <v>137</v>
      </c>
      <c r="AT543" s="4" t="s">
        <v>137</v>
      </c>
      <c r="AU543">
        <v>0</v>
      </c>
    </row>
    <row r="544" spans="1:48">
      <c r="A544" s="2" t="str">
        <f t="shared" si="138"/>
        <v xml:space="preserve">Special Purpose Fund </v>
      </c>
      <c r="B544" s="2">
        <f t="shared" si="139"/>
        <v>133</v>
      </c>
      <c r="C544" s="2" t="s">
        <v>322</v>
      </c>
      <c r="D544" s="2" t="str">
        <f t="shared" si="137"/>
        <v>Circuit Clerk - Bond Trust Fund</v>
      </c>
      <c r="E544" s="2" t="s">
        <v>368</v>
      </c>
      <c r="G544" s="3"/>
      <c r="H544" s="2" t="str">
        <f t="shared" si="140"/>
        <v>Circuit Clerk</v>
      </c>
      <c r="I544" s="4">
        <v>0</v>
      </c>
      <c r="J544" s="4">
        <v>0</v>
      </c>
      <c r="K544"/>
      <c r="L544" s="17">
        <v>0</v>
      </c>
      <c r="M544" s="4">
        <v>0</v>
      </c>
      <c r="N544" s="4" t="s">
        <v>137</v>
      </c>
      <c r="O544" s="4" t="s">
        <v>137</v>
      </c>
      <c r="P544" s="4" t="s">
        <v>137</v>
      </c>
      <c r="Q544" s="4" t="s">
        <v>137</v>
      </c>
      <c r="R544" s="4" t="s">
        <v>137</v>
      </c>
      <c r="S544" s="4" t="s">
        <v>137</v>
      </c>
      <c r="T544" s="4" t="s">
        <v>137</v>
      </c>
      <c r="U544" s="4" t="s">
        <v>137</v>
      </c>
      <c r="V544" s="4" t="s">
        <v>137</v>
      </c>
      <c r="W544" s="4" t="s">
        <v>137</v>
      </c>
      <c r="X544" s="4" t="s">
        <v>137</v>
      </c>
      <c r="Y544" s="4" t="s">
        <v>137</v>
      </c>
      <c r="Z544" s="7" t="s">
        <v>137</v>
      </c>
      <c r="AA544">
        <v>0</v>
      </c>
      <c r="AB544">
        <v>0</v>
      </c>
      <c r="AC544" s="4">
        <v>0</v>
      </c>
      <c r="AD544" s="4">
        <v>0</v>
      </c>
      <c r="AE544"/>
      <c r="AF544" s="4">
        <v>0</v>
      </c>
      <c r="AG544" s="4">
        <v>0</v>
      </c>
      <c r="AH544" s="4" t="s">
        <v>137</v>
      </c>
      <c r="AI544" s="4" t="s">
        <v>137</v>
      </c>
      <c r="AJ544" s="4" t="s">
        <v>137</v>
      </c>
      <c r="AK544" s="4" t="s">
        <v>137</v>
      </c>
      <c r="AL544" s="4" t="s">
        <v>137</v>
      </c>
      <c r="AM544" s="4" t="s">
        <v>137</v>
      </c>
      <c r="AN544" s="4" t="s">
        <v>137</v>
      </c>
      <c r="AO544" s="4" t="s">
        <v>137</v>
      </c>
      <c r="AP544" s="4" t="s">
        <v>137</v>
      </c>
      <c r="AQ544" s="4" t="s">
        <v>137</v>
      </c>
      <c r="AR544" s="4" t="s">
        <v>137</v>
      </c>
      <c r="AS544" s="4" t="s">
        <v>137</v>
      </c>
      <c r="AT544" s="4" t="s">
        <v>137</v>
      </c>
      <c r="AU544">
        <v>0</v>
      </c>
    </row>
    <row r="545" spans="1:47">
      <c r="A545" s="2" t="str">
        <f t="shared" si="138"/>
        <v xml:space="preserve">Special Purpose Fund </v>
      </c>
      <c r="B545" s="2">
        <f t="shared" si="139"/>
        <v>133</v>
      </c>
      <c r="C545" s="2" t="s">
        <v>322</v>
      </c>
      <c r="D545" s="2" t="str">
        <f t="shared" si="137"/>
        <v>Circuit Clerk - Bond Trust Fund</v>
      </c>
      <c r="E545" s="2" t="s">
        <v>369</v>
      </c>
      <c r="G545" s="3"/>
      <c r="H545" s="2" t="str">
        <f t="shared" si="140"/>
        <v>Circuit Clerk</v>
      </c>
      <c r="I545" s="4">
        <v>0</v>
      </c>
      <c r="J545" s="4">
        <v>0</v>
      </c>
      <c r="K545"/>
      <c r="L545" s="17">
        <v>0</v>
      </c>
      <c r="M545" s="4">
        <v>0</v>
      </c>
      <c r="N545" s="4" t="s">
        <v>137</v>
      </c>
      <c r="O545" s="4" t="s">
        <v>137</v>
      </c>
      <c r="P545" s="4" t="s">
        <v>137</v>
      </c>
      <c r="Q545" s="4" t="s">
        <v>137</v>
      </c>
      <c r="R545" s="4" t="s">
        <v>137</v>
      </c>
      <c r="S545" s="4" t="s">
        <v>137</v>
      </c>
      <c r="T545" s="4" t="s">
        <v>137</v>
      </c>
      <c r="U545" s="4" t="s">
        <v>137</v>
      </c>
      <c r="V545" s="4" t="s">
        <v>137</v>
      </c>
      <c r="W545" s="4" t="s">
        <v>137</v>
      </c>
      <c r="X545" s="4" t="s">
        <v>137</v>
      </c>
      <c r="Y545" s="4" t="s">
        <v>137</v>
      </c>
      <c r="Z545" s="7" t="s">
        <v>137</v>
      </c>
      <c r="AA545">
        <v>0</v>
      </c>
      <c r="AB545">
        <v>0</v>
      </c>
      <c r="AC545" s="4">
        <v>0</v>
      </c>
      <c r="AD545" s="4">
        <v>0</v>
      </c>
      <c r="AE545"/>
      <c r="AF545" s="4">
        <v>0</v>
      </c>
      <c r="AG545" s="4">
        <v>0</v>
      </c>
      <c r="AH545" s="4" t="s">
        <v>137</v>
      </c>
      <c r="AI545" s="4" t="s">
        <v>137</v>
      </c>
      <c r="AJ545" s="4" t="s">
        <v>137</v>
      </c>
      <c r="AK545" s="4" t="s">
        <v>137</v>
      </c>
      <c r="AL545" s="4" t="s">
        <v>137</v>
      </c>
      <c r="AM545" s="4" t="s">
        <v>137</v>
      </c>
      <c r="AN545" s="4" t="s">
        <v>137</v>
      </c>
      <c r="AO545" s="4" t="s">
        <v>137</v>
      </c>
      <c r="AP545" s="4" t="s">
        <v>137</v>
      </c>
      <c r="AQ545" s="4" t="s">
        <v>137</v>
      </c>
      <c r="AR545" s="4" t="s">
        <v>137</v>
      </c>
      <c r="AS545" s="4" t="s">
        <v>137</v>
      </c>
      <c r="AT545" s="4" t="s">
        <v>137</v>
      </c>
      <c r="AU545">
        <v>0</v>
      </c>
    </row>
    <row r="546" spans="1:47">
      <c r="A546" s="2" t="str">
        <f t="shared" si="138"/>
        <v xml:space="preserve">Special Purpose Fund </v>
      </c>
      <c r="B546" s="2">
        <f t="shared" si="139"/>
        <v>133</v>
      </c>
      <c r="C546" s="2" t="s">
        <v>322</v>
      </c>
      <c r="D546" s="2" t="str">
        <f t="shared" si="137"/>
        <v>Circuit Clerk - Bond Trust Fund</v>
      </c>
      <c r="E546" s="2" t="s">
        <v>370</v>
      </c>
      <c r="G546" s="3"/>
      <c r="H546" s="2" t="str">
        <f t="shared" si="140"/>
        <v>Circuit Clerk</v>
      </c>
      <c r="I546" s="4">
        <v>0</v>
      </c>
      <c r="J546" s="4">
        <v>0</v>
      </c>
      <c r="K546"/>
      <c r="L546" s="17">
        <v>0</v>
      </c>
      <c r="M546" s="4">
        <v>0</v>
      </c>
      <c r="N546" s="4" t="s">
        <v>137</v>
      </c>
      <c r="O546" s="4" t="s">
        <v>137</v>
      </c>
      <c r="P546" s="4" t="s">
        <v>137</v>
      </c>
      <c r="Q546" s="4" t="s">
        <v>137</v>
      </c>
      <c r="R546" s="4" t="s">
        <v>137</v>
      </c>
      <c r="S546" s="4" t="s">
        <v>137</v>
      </c>
      <c r="T546" s="4" t="s">
        <v>137</v>
      </c>
      <c r="U546" s="4" t="s">
        <v>137</v>
      </c>
      <c r="V546" s="4" t="s">
        <v>137</v>
      </c>
      <c r="W546" s="4" t="s">
        <v>137</v>
      </c>
      <c r="X546" s="4" t="s">
        <v>137</v>
      </c>
      <c r="Y546" s="4" t="s">
        <v>137</v>
      </c>
      <c r="Z546" s="7" t="s">
        <v>137</v>
      </c>
      <c r="AA546">
        <v>0</v>
      </c>
      <c r="AB546">
        <v>0</v>
      </c>
      <c r="AC546" s="4">
        <v>0</v>
      </c>
      <c r="AD546" s="4">
        <v>0</v>
      </c>
      <c r="AE546"/>
      <c r="AF546" s="4">
        <v>0</v>
      </c>
      <c r="AG546" s="4">
        <v>0</v>
      </c>
      <c r="AH546" s="4" t="s">
        <v>137</v>
      </c>
      <c r="AI546" s="4" t="s">
        <v>137</v>
      </c>
      <c r="AJ546" s="4" t="s">
        <v>137</v>
      </c>
      <c r="AK546" s="4" t="s">
        <v>137</v>
      </c>
      <c r="AL546" s="4" t="s">
        <v>137</v>
      </c>
      <c r="AM546" s="4" t="s">
        <v>137</v>
      </c>
      <c r="AN546" s="4" t="s">
        <v>137</v>
      </c>
      <c r="AO546" s="4" t="s">
        <v>137</v>
      </c>
      <c r="AP546" s="4" t="s">
        <v>137</v>
      </c>
      <c r="AQ546" s="4" t="s">
        <v>137</v>
      </c>
      <c r="AR546" s="4" t="s">
        <v>137</v>
      </c>
      <c r="AS546" s="4" t="s">
        <v>137</v>
      </c>
      <c r="AT546" s="4" t="s">
        <v>137</v>
      </c>
      <c r="AU546">
        <v>0</v>
      </c>
    </row>
    <row r="547" spans="1:47">
      <c r="A547" s="2" t="str">
        <f t="shared" si="138"/>
        <v xml:space="preserve">Special Purpose Fund </v>
      </c>
      <c r="B547" s="2">
        <f t="shared" si="139"/>
        <v>133</v>
      </c>
      <c r="C547" s="2" t="s">
        <v>322</v>
      </c>
      <c r="D547" s="2" t="str">
        <f t="shared" si="137"/>
        <v>Circuit Clerk - Bond Trust Fund</v>
      </c>
      <c r="E547" s="2" t="s">
        <v>371</v>
      </c>
      <c r="G547" s="3"/>
      <c r="H547" s="2" t="str">
        <f t="shared" si="140"/>
        <v>Circuit Clerk</v>
      </c>
      <c r="I547" s="4">
        <v>0</v>
      </c>
      <c r="J547" s="4">
        <v>0</v>
      </c>
      <c r="K547"/>
      <c r="L547" s="17">
        <v>0</v>
      </c>
      <c r="M547" s="4">
        <v>0</v>
      </c>
      <c r="N547" s="4" t="s">
        <v>137</v>
      </c>
      <c r="O547" s="4" t="s">
        <v>137</v>
      </c>
      <c r="P547" s="4" t="s">
        <v>137</v>
      </c>
      <c r="Q547" s="4" t="s">
        <v>137</v>
      </c>
      <c r="R547" s="4" t="s">
        <v>137</v>
      </c>
      <c r="S547" s="4" t="s">
        <v>137</v>
      </c>
      <c r="T547" s="4" t="s">
        <v>137</v>
      </c>
      <c r="U547" s="4" t="s">
        <v>137</v>
      </c>
      <c r="V547" s="4" t="s">
        <v>137</v>
      </c>
      <c r="W547" s="4" t="s">
        <v>137</v>
      </c>
      <c r="X547" s="4" t="s">
        <v>137</v>
      </c>
      <c r="Y547" s="4" t="s">
        <v>137</v>
      </c>
      <c r="Z547" s="7" t="s">
        <v>137</v>
      </c>
      <c r="AA547">
        <v>0</v>
      </c>
      <c r="AB547">
        <v>0</v>
      </c>
      <c r="AC547" s="4">
        <v>0</v>
      </c>
      <c r="AD547" s="4">
        <v>0</v>
      </c>
      <c r="AE547"/>
      <c r="AF547" s="4">
        <v>0</v>
      </c>
      <c r="AG547" s="4">
        <v>0</v>
      </c>
      <c r="AH547" s="4" t="s">
        <v>137</v>
      </c>
      <c r="AI547" s="4" t="s">
        <v>137</v>
      </c>
      <c r="AJ547" s="4" t="s">
        <v>137</v>
      </c>
      <c r="AK547" s="4" t="s">
        <v>137</v>
      </c>
      <c r="AL547" s="4" t="s">
        <v>137</v>
      </c>
      <c r="AM547" s="4" t="s">
        <v>137</v>
      </c>
      <c r="AN547" s="4" t="s">
        <v>137</v>
      </c>
      <c r="AO547" s="4" t="s">
        <v>137</v>
      </c>
      <c r="AP547" s="4" t="s">
        <v>137</v>
      </c>
      <c r="AQ547" s="4" t="s">
        <v>137</v>
      </c>
      <c r="AR547" s="4" t="s">
        <v>137</v>
      </c>
      <c r="AS547" s="4" t="s">
        <v>137</v>
      </c>
      <c r="AT547" s="4" t="s">
        <v>137</v>
      </c>
      <c r="AU547">
        <v>0</v>
      </c>
    </row>
    <row r="548" spans="1:47">
      <c r="A548" s="2" t="str">
        <f t="shared" si="138"/>
        <v xml:space="preserve">Special Purpose Fund </v>
      </c>
      <c r="B548" s="2">
        <f t="shared" si="139"/>
        <v>133</v>
      </c>
      <c r="C548" s="2" t="s">
        <v>322</v>
      </c>
      <c r="D548" s="2" t="str">
        <f t="shared" si="137"/>
        <v>Circuit Clerk - Bond Trust Fund</v>
      </c>
      <c r="E548" s="2" t="s">
        <v>372</v>
      </c>
      <c r="G548" s="3"/>
      <c r="H548" s="2" t="str">
        <f t="shared" si="140"/>
        <v>Circuit Clerk</v>
      </c>
      <c r="I548" s="4">
        <v>0</v>
      </c>
      <c r="J548" s="4">
        <v>0</v>
      </c>
      <c r="K548"/>
      <c r="L548" s="17">
        <v>0</v>
      </c>
      <c r="M548" s="4">
        <v>0</v>
      </c>
      <c r="N548" s="4" t="s">
        <v>137</v>
      </c>
      <c r="O548" s="4" t="s">
        <v>137</v>
      </c>
      <c r="P548" s="4" t="s">
        <v>137</v>
      </c>
      <c r="Q548" s="4" t="s">
        <v>137</v>
      </c>
      <c r="R548" s="4" t="s">
        <v>137</v>
      </c>
      <c r="S548" s="4" t="s">
        <v>137</v>
      </c>
      <c r="T548" s="4" t="s">
        <v>137</v>
      </c>
      <c r="U548" s="4" t="s">
        <v>137</v>
      </c>
      <c r="V548" s="4" t="s">
        <v>137</v>
      </c>
      <c r="W548" s="4" t="s">
        <v>137</v>
      </c>
      <c r="X548" s="4" t="s">
        <v>137</v>
      </c>
      <c r="Y548" s="4" t="s">
        <v>137</v>
      </c>
      <c r="Z548" s="7" t="s">
        <v>137</v>
      </c>
      <c r="AA548">
        <v>0</v>
      </c>
      <c r="AB548">
        <v>0</v>
      </c>
      <c r="AC548" s="4">
        <v>0</v>
      </c>
      <c r="AD548" s="4">
        <v>0</v>
      </c>
      <c r="AE548"/>
      <c r="AF548" s="4">
        <v>0</v>
      </c>
      <c r="AG548" s="4">
        <v>0</v>
      </c>
      <c r="AH548" s="4" t="s">
        <v>137</v>
      </c>
      <c r="AI548" s="4" t="s">
        <v>137</v>
      </c>
      <c r="AJ548" s="4" t="s">
        <v>137</v>
      </c>
      <c r="AK548" s="4" t="s">
        <v>137</v>
      </c>
      <c r="AL548" s="4" t="s">
        <v>137</v>
      </c>
      <c r="AM548" s="4" t="s">
        <v>137</v>
      </c>
      <c r="AN548" s="4" t="s">
        <v>137</v>
      </c>
      <c r="AO548" s="4" t="s">
        <v>137</v>
      </c>
      <c r="AP548" s="4" t="s">
        <v>137</v>
      </c>
      <c r="AQ548" s="4" t="s">
        <v>137</v>
      </c>
      <c r="AR548" s="4" t="s">
        <v>137</v>
      </c>
      <c r="AS548" s="4" t="s">
        <v>137</v>
      </c>
      <c r="AT548" s="4" t="s">
        <v>137</v>
      </c>
      <c r="AU548">
        <v>0</v>
      </c>
    </row>
    <row r="549" spans="1:47">
      <c r="A549" s="2" t="str">
        <f t="shared" si="138"/>
        <v xml:space="preserve">Special Purpose Fund </v>
      </c>
      <c r="B549" s="2">
        <f t="shared" si="139"/>
        <v>133</v>
      </c>
      <c r="C549" s="2" t="s">
        <v>322</v>
      </c>
      <c r="D549" s="2" t="str">
        <f t="shared" si="137"/>
        <v>Circuit Clerk - Bond Trust Fund</v>
      </c>
      <c r="E549" s="2" t="s">
        <v>373</v>
      </c>
      <c r="G549" s="3"/>
      <c r="H549" s="2" t="str">
        <f t="shared" si="140"/>
        <v>Circuit Clerk</v>
      </c>
      <c r="I549" s="4">
        <v>0</v>
      </c>
      <c r="J549" s="4">
        <v>0</v>
      </c>
      <c r="K549"/>
      <c r="L549" s="17">
        <v>0</v>
      </c>
      <c r="M549" s="4">
        <v>0</v>
      </c>
      <c r="N549" s="4" t="s">
        <v>137</v>
      </c>
      <c r="O549" s="4" t="s">
        <v>137</v>
      </c>
      <c r="P549" s="4" t="s">
        <v>137</v>
      </c>
      <c r="Q549" s="4" t="s">
        <v>137</v>
      </c>
      <c r="R549" s="4" t="s">
        <v>137</v>
      </c>
      <c r="S549" s="4" t="s">
        <v>137</v>
      </c>
      <c r="T549" s="4" t="s">
        <v>137</v>
      </c>
      <c r="U549" s="4" t="s">
        <v>137</v>
      </c>
      <c r="V549" s="4" t="s">
        <v>137</v>
      </c>
      <c r="W549" s="4" t="s">
        <v>137</v>
      </c>
      <c r="X549" s="4" t="s">
        <v>137</v>
      </c>
      <c r="Y549" s="4" t="s">
        <v>137</v>
      </c>
      <c r="Z549" s="7" t="s">
        <v>137</v>
      </c>
      <c r="AA549">
        <v>0</v>
      </c>
      <c r="AB549">
        <v>0</v>
      </c>
      <c r="AC549" s="4">
        <v>0</v>
      </c>
      <c r="AD549" s="4">
        <v>0</v>
      </c>
      <c r="AE549"/>
      <c r="AF549" s="4">
        <v>0</v>
      </c>
      <c r="AG549" s="4">
        <v>0</v>
      </c>
      <c r="AH549" s="4" t="s">
        <v>137</v>
      </c>
      <c r="AI549" s="4" t="s">
        <v>137</v>
      </c>
      <c r="AJ549" s="4" t="s">
        <v>137</v>
      </c>
      <c r="AK549" s="4" t="s">
        <v>137</v>
      </c>
      <c r="AL549" s="4" t="s">
        <v>137</v>
      </c>
      <c r="AM549" s="4" t="s">
        <v>137</v>
      </c>
      <c r="AN549" s="4" t="s">
        <v>137</v>
      </c>
      <c r="AO549" s="4" t="s">
        <v>137</v>
      </c>
      <c r="AP549" s="4" t="s">
        <v>137</v>
      </c>
      <c r="AQ549" s="4" t="s">
        <v>137</v>
      </c>
      <c r="AR549" s="4" t="s">
        <v>137</v>
      </c>
      <c r="AS549" s="4" t="s">
        <v>137</v>
      </c>
      <c r="AT549" s="4" t="s">
        <v>137</v>
      </c>
      <c r="AU549">
        <v>0</v>
      </c>
    </row>
    <row r="550" spans="1:47">
      <c r="A550" s="2" t="str">
        <f t="shared" si="138"/>
        <v xml:space="preserve">Special Purpose Fund </v>
      </c>
      <c r="B550" s="2">
        <f t="shared" si="139"/>
        <v>133</v>
      </c>
      <c r="C550" s="2" t="s">
        <v>322</v>
      </c>
      <c r="D550" s="2" t="str">
        <f t="shared" si="137"/>
        <v>Circuit Clerk - Bond Trust Fund</v>
      </c>
      <c r="E550" s="2" t="s">
        <v>375</v>
      </c>
      <c r="G550" s="3"/>
      <c r="H550" s="2" t="str">
        <f t="shared" si="140"/>
        <v>Circuit Clerk</v>
      </c>
      <c r="I550" s="4">
        <v>0</v>
      </c>
      <c r="J550" s="4">
        <v>0</v>
      </c>
      <c r="K550"/>
      <c r="L550" s="17">
        <v>0</v>
      </c>
      <c r="M550" s="4">
        <v>0</v>
      </c>
      <c r="N550" s="4" t="s">
        <v>137</v>
      </c>
      <c r="O550" s="4" t="s">
        <v>137</v>
      </c>
      <c r="P550" s="4" t="s">
        <v>137</v>
      </c>
      <c r="Q550" s="4" t="s">
        <v>137</v>
      </c>
      <c r="R550" s="4" t="s">
        <v>137</v>
      </c>
      <c r="S550" s="4" t="s">
        <v>137</v>
      </c>
      <c r="T550" s="4" t="s">
        <v>137</v>
      </c>
      <c r="U550" s="4" t="s">
        <v>137</v>
      </c>
      <c r="V550" s="4" t="s">
        <v>137</v>
      </c>
      <c r="W550" s="4" t="s">
        <v>137</v>
      </c>
      <c r="X550" s="4" t="s">
        <v>137</v>
      </c>
      <c r="Y550" s="4" t="s">
        <v>137</v>
      </c>
      <c r="Z550" s="7" t="s">
        <v>137</v>
      </c>
      <c r="AA550">
        <v>0</v>
      </c>
      <c r="AB550">
        <v>0</v>
      </c>
      <c r="AC550" s="4">
        <v>0</v>
      </c>
      <c r="AD550" s="4">
        <v>0</v>
      </c>
      <c r="AE550"/>
      <c r="AF550" s="4">
        <v>0</v>
      </c>
      <c r="AG550" s="4">
        <v>0</v>
      </c>
      <c r="AH550" s="4" t="s">
        <v>137</v>
      </c>
      <c r="AI550" s="4" t="s">
        <v>137</v>
      </c>
      <c r="AJ550" s="4" t="s">
        <v>137</v>
      </c>
      <c r="AK550" s="4" t="s">
        <v>137</v>
      </c>
      <c r="AL550" s="4" t="s">
        <v>137</v>
      </c>
      <c r="AM550" s="4" t="s">
        <v>137</v>
      </c>
      <c r="AN550" s="4" t="s">
        <v>137</v>
      </c>
      <c r="AO550" s="4" t="s">
        <v>137</v>
      </c>
      <c r="AP550" s="4" t="s">
        <v>137</v>
      </c>
      <c r="AQ550" s="4" t="s">
        <v>137</v>
      </c>
      <c r="AR550" s="4" t="s">
        <v>137</v>
      </c>
      <c r="AS550" s="4" t="s">
        <v>137</v>
      </c>
      <c r="AT550" s="4" t="s">
        <v>137</v>
      </c>
      <c r="AU550">
        <v>0</v>
      </c>
    </row>
    <row r="551" spans="1:47">
      <c r="A551" s="2" t="str">
        <f t="shared" si="138"/>
        <v xml:space="preserve">Special Purpose Fund </v>
      </c>
      <c r="B551" s="2">
        <f t="shared" si="139"/>
        <v>133</v>
      </c>
      <c r="C551" s="2" t="s">
        <v>322</v>
      </c>
      <c r="D551" s="2" t="str">
        <f t="shared" si="137"/>
        <v>Circuit Clerk - Bond Trust Fund</v>
      </c>
      <c r="E551" s="2" t="s">
        <v>374</v>
      </c>
      <c r="G551" s="3"/>
      <c r="H551" s="2" t="str">
        <f t="shared" si="140"/>
        <v>Circuit Clerk</v>
      </c>
      <c r="I551" s="4">
        <v>0</v>
      </c>
      <c r="J551" s="4">
        <v>0</v>
      </c>
      <c r="K551"/>
      <c r="L551" s="17">
        <v>0</v>
      </c>
      <c r="M551" s="4">
        <v>0</v>
      </c>
      <c r="N551" s="4" t="s">
        <v>137</v>
      </c>
      <c r="O551" s="4" t="s">
        <v>137</v>
      </c>
      <c r="P551" s="4" t="s">
        <v>137</v>
      </c>
      <c r="Q551" s="4" t="s">
        <v>137</v>
      </c>
      <c r="R551" s="4" t="s">
        <v>137</v>
      </c>
      <c r="S551" s="4" t="s">
        <v>137</v>
      </c>
      <c r="T551" s="4" t="s">
        <v>137</v>
      </c>
      <c r="U551" s="4" t="s">
        <v>137</v>
      </c>
      <c r="V551" s="4" t="s">
        <v>137</v>
      </c>
      <c r="W551" s="4" t="s">
        <v>137</v>
      </c>
      <c r="X551" s="4" t="s">
        <v>137</v>
      </c>
      <c r="Y551" s="4" t="s">
        <v>137</v>
      </c>
      <c r="Z551" s="7" t="s">
        <v>137</v>
      </c>
      <c r="AA551">
        <v>0</v>
      </c>
      <c r="AB551">
        <v>0</v>
      </c>
      <c r="AC551" s="4">
        <v>0</v>
      </c>
      <c r="AD551" s="4">
        <v>0</v>
      </c>
      <c r="AE551"/>
      <c r="AF551" s="4">
        <v>0</v>
      </c>
      <c r="AG551" s="4">
        <v>0</v>
      </c>
      <c r="AH551" s="4" t="s">
        <v>137</v>
      </c>
      <c r="AI551" s="4" t="s">
        <v>137</v>
      </c>
      <c r="AJ551" s="4" t="s">
        <v>137</v>
      </c>
      <c r="AK551" s="4" t="s">
        <v>137</v>
      </c>
      <c r="AL551" s="4" t="s">
        <v>137</v>
      </c>
      <c r="AM551" s="4" t="s">
        <v>137</v>
      </c>
      <c r="AN551" s="4" t="s">
        <v>137</v>
      </c>
      <c r="AO551" s="4" t="s">
        <v>137</v>
      </c>
      <c r="AP551" s="4" t="s">
        <v>137</v>
      </c>
      <c r="AQ551" s="4" t="s">
        <v>137</v>
      </c>
      <c r="AR551" s="4" t="s">
        <v>137</v>
      </c>
      <c r="AS551" s="4" t="s">
        <v>137</v>
      </c>
      <c r="AT551" s="4" t="s">
        <v>137</v>
      </c>
      <c r="AU551">
        <v>0</v>
      </c>
    </row>
    <row r="552" spans="1:47">
      <c r="A552" s="2" t="str">
        <f t="shared" si="138"/>
        <v xml:space="preserve">Special Purpose Fund </v>
      </c>
      <c r="B552" s="2">
        <f t="shared" si="139"/>
        <v>133</v>
      </c>
      <c r="C552" s="2" t="s">
        <v>322</v>
      </c>
      <c r="D552" s="2" t="str">
        <f t="shared" si="137"/>
        <v>Circuit Clerk - Bond Trust Fund</v>
      </c>
      <c r="E552" s="2" t="s">
        <v>376</v>
      </c>
      <c r="G552" s="3"/>
      <c r="H552" s="2" t="str">
        <f t="shared" si="140"/>
        <v>Circuit Clerk</v>
      </c>
      <c r="I552" s="4">
        <v>0</v>
      </c>
      <c r="J552" s="4">
        <v>0</v>
      </c>
      <c r="K552"/>
      <c r="L552" s="17">
        <v>0</v>
      </c>
      <c r="M552" s="4">
        <v>0</v>
      </c>
      <c r="N552" s="4" t="s">
        <v>137</v>
      </c>
      <c r="O552" s="4" t="s">
        <v>137</v>
      </c>
      <c r="P552" s="4" t="s">
        <v>137</v>
      </c>
      <c r="Q552" s="4" t="s">
        <v>137</v>
      </c>
      <c r="R552" s="4" t="s">
        <v>137</v>
      </c>
      <c r="S552" s="4" t="s">
        <v>137</v>
      </c>
      <c r="T552" s="4" t="s">
        <v>137</v>
      </c>
      <c r="U552" s="4" t="s">
        <v>137</v>
      </c>
      <c r="V552" s="4" t="s">
        <v>137</v>
      </c>
      <c r="W552" s="4" t="s">
        <v>137</v>
      </c>
      <c r="X552" s="4" t="s">
        <v>137</v>
      </c>
      <c r="Y552" s="4" t="s">
        <v>137</v>
      </c>
      <c r="Z552" s="7" t="s">
        <v>137</v>
      </c>
      <c r="AA552">
        <v>0</v>
      </c>
      <c r="AB552">
        <v>0</v>
      </c>
      <c r="AC552" s="4">
        <v>0</v>
      </c>
      <c r="AD552" s="4">
        <v>0</v>
      </c>
      <c r="AE552"/>
      <c r="AF552" s="4">
        <v>0</v>
      </c>
      <c r="AG552" s="4">
        <v>0</v>
      </c>
      <c r="AH552" s="4" t="s">
        <v>137</v>
      </c>
      <c r="AI552" s="4" t="s">
        <v>137</v>
      </c>
      <c r="AJ552" s="4" t="s">
        <v>137</v>
      </c>
      <c r="AK552" s="4" t="s">
        <v>137</v>
      </c>
      <c r="AL552" s="4" t="s">
        <v>137</v>
      </c>
      <c r="AM552" s="4" t="s">
        <v>137</v>
      </c>
      <c r="AN552" s="4" t="s">
        <v>137</v>
      </c>
      <c r="AO552" s="4" t="s">
        <v>137</v>
      </c>
      <c r="AP552" s="4" t="s">
        <v>137</v>
      </c>
      <c r="AQ552" s="4" t="s">
        <v>137</v>
      </c>
      <c r="AR552" s="4" t="s">
        <v>137</v>
      </c>
      <c r="AS552" s="4" t="s">
        <v>137</v>
      </c>
      <c r="AT552" s="4" t="s">
        <v>137</v>
      </c>
      <c r="AU552">
        <v>0</v>
      </c>
    </row>
    <row r="553" spans="1:47">
      <c r="A553" s="2" t="str">
        <f t="shared" si="138"/>
        <v xml:space="preserve">Special Purpose Fund </v>
      </c>
      <c r="B553" s="2">
        <f t="shared" si="139"/>
        <v>133</v>
      </c>
      <c r="C553" s="2" t="s">
        <v>322</v>
      </c>
      <c r="D553" s="2" t="str">
        <f t="shared" si="137"/>
        <v>Circuit Clerk - Bond Trust Fund</v>
      </c>
      <c r="E553" s="2" t="s">
        <v>377</v>
      </c>
      <c r="G553" s="3"/>
      <c r="H553" s="2" t="str">
        <f t="shared" si="140"/>
        <v>Circuit Clerk</v>
      </c>
      <c r="I553" s="4">
        <v>0</v>
      </c>
      <c r="J553" s="4">
        <v>0</v>
      </c>
      <c r="K553"/>
      <c r="L553" s="17">
        <v>0</v>
      </c>
      <c r="M553" s="4">
        <v>0</v>
      </c>
      <c r="N553" s="4" t="s">
        <v>137</v>
      </c>
      <c r="O553" s="4" t="s">
        <v>137</v>
      </c>
      <c r="P553" s="4" t="s">
        <v>137</v>
      </c>
      <c r="Q553" s="4" t="s">
        <v>137</v>
      </c>
      <c r="R553" s="4" t="s">
        <v>137</v>
      </c>
      <c r="S553" s="4" t="s">
        <v>137</v>
      </c>
      <c r="T553" s="4" t="s">
        <v>137</v>
      </c>
      <c r="U553" s="4" t="s">
        <v>137</v>
      </c>
      <c r="V553" s="4" t="s">
        <v>137</v>
      </c>
      <c r="W553" s="4" t="s">
        <v>137</v>
      </c>
      <c r="X553" s="4" t="s">
        <v>137</v>
      </c>
      <c r="Y553" s="4" t="s">
        <v>137</v>
      </c>
      <c r="Z553" s="7" t="s">
        <v>137</v>
      </c>
      <c r="AA553">
        <v>0</v>
      </c>
      <c r="AB553">
        <v>0</v>
      </c>
      <c r="AC553" s="4">
        <v>0</v>
      </c>
      <c r="AD553" s="4">
        <v>0</v>
      </c>
      <c r="AE553"/>
      <c r="AF553" s="4">
        <v>0</v>
      </c>
      <c r="AG553" s="4">
        <v>0</v>
      </c>
      <c r="AH553" s="4" t="s">
        <v>137</v>
      </c>
      <c r="AI553" s="4" t="s">
        <v>137</v>
      </c>
      <c r="AJ553" s="4" t="s">
        <v>137</v>
      </c>
      <c r="AK553" s="4" t="s">
        <v>137</v>
      </c>
      <c r="AL553" s="4" t="s">
        <v>137</v>
      </c>
      <c r="AM553" s="4" t="s">
        <v>137</v>
      </c>
      <c r="AN553" s="4" t="s">
        <v>137</v>
      </c>
      <c r="AO553" s="4" t="s">
        <v>137</v>
      </c>
      <c r="AP553" s="4" t="s">
        <v>137</v>
      </c>
      <c r="AQ553" s="4" t="s">
        <v>137</v>
      </c>
      <c r="AR553" s="4" t="s">
        <v>137</v>
      </c>
      <c r="AS553" s="4" t="s">
        <v>137</v>
      </c>
      <c r="AT553" s="4" t="s">
        <v>137</v>
      </c>
      <c r="AU553">
        <v>0</v>
      </c>
    </row>
    <row r="554" spans="1:47">
      <c r="A554" s="2" t="str">
        <f t="shared" si="138"/>
        <v xml:space="preserve">Special Purpose Fund </v>
      </c>
      <c r="B554" s="2">
        <f t="shared" si="139"/>
        <v>133</v>
      </c>
      <c r="C554" s="2" t="s">
        <v>322</v>
      </c>
      <c r="D554" s="2" t="str">
        <f t="shared" si="137"/>
        <v>Circuit Clerk - Bond Trust Fund</v>
      </c>
      <c r="E554" s="2" t="s">
        <v>378</v>
      </c>
      <c r="G554" s="3"/>
      <c r="H554" s="2" t="str">
        <f t="shared" si="140"/>
        <v>Circuit Clerk</v>
      </c>
      <c r="I554" s="4">
        <v>0</v>
      </c>
      <c r="J554" s="4">
        <v>0</v>
      </c>
      <c r="K554"/>
      <c r="L554" s="17">
        <v>0</v>
      </c>
      <c r="M554" s="4">
        <v>0</v>
      </c>
      <c r="N554" s="4" t="s">
        <v>137</v>
      </c>
      <c r="O554" s="4" t="s">
        <v>137</v>
      </c>
      <c r="P554" s="4" t="s">
        <v>137</v>
      </c>
      <c r="Q554" s="4" t="s">
        <v>137</v>
      </c>
      <c r="R554" s="4" t="s">
        <v>137</v>
      </c>
      <c r="S554" s="4" t="s">
        <v>137</v>
      </c>
      <c r="T554" s="4" t="s">
        <v>137</v>
      </c>
      <c r="U554" s="4" t="s">
        <v>137</v>
      </c>
      <c r="V554" s="4" t="s">
        <v>137</v>
      </c>
      <c r="W554" s="4" t="s">
        <v>137</v>
      </c>
      <c r="X554" s="4" t="s">
        <v>137</v>
      </c>
      <c r="Y554" s="4" t="s">
        <v>137</v>
      </c>
      <c r="Z554" s="7" t="s">
        <v>137</v>
      </c>
      <c r="AA554">
        <v>0</v>
      </c>
      <c r="AB554">
        <v>0</v>
      </c>
      <c r="AC554" s="4">
        <v>0</v>
      </c>
      <c r="AD554" s="4">
        <v>0</v>
      </c>
      <c r="AE554"/>
      <c r="AF554" s="4">
        <v>0</v>
      </c>
      <c r="AG554" s="4">
        <v>0</v>
      </c>
      <c r="AH554" s="4" t="s">
        <v>137</v>
      </c>
      <c r="AI554" s="4" t="s">
        <v>137</v>
      </c>
      <c r="AJ554" s="4" t="s">
        <v>137</v>
      </c>
      <c r="AK554" s="4" t="s">
        <v>137</v>
      </c>
      <c r="AL554" s="4" t="s">
        <v>137</v>
      </c>
      <c r="AM554" s="4" t="s">
        <v>137</v>
      </c>
      <c r="AN554" s="4" t="s">
        <v>137</v>
      </c>
      <c r="AO554" s="4" t="s">
        <v>137</v>
      </c>
      <c r="AP554" s="4" t="s">
        <v>137</v>
      </c>
      <c r="AQ554" s="4" t="s">
        <v>137</v>
      </c>
      <c r="AR554" s="4" t="s">
        <v>137</v>
      </c>
      <c r="AS554" s="4" t="s">
        <v>137</v>
      </c>
      <c r="AT554" s="4" t="s">
        <v>137</v>
      </c>
      <c r="AU554">
        <v>0</v>
      </c>
    </row>
    <row r="555" spans="1:47">
      <c r="A555" s="2" t="str">
        <f t="shared" si="138"/>
        <v xml:space="preserve">Special Purpose Fund </v>
      </c>
      <c r="B555" s="2">
        <f t="shared" si="139"/>
        <v>133</v>
      </c>
      <c r="C555" s="2" t="s">
        <v>322</v>
      </c>
      <c r="D555" s="2" t="str">
        <f t="shared" si="137"/>
        <v>Circuit Clerk - Bond Trust Fund</v>
      </c>
      <c r="E555" s="2" t="s">
        <v>379</v>
      </c>
      <c r="G555" s="3"/>
      <c r="H555" s="2" t="str">
        <f t="shared" si="140"/>
        <v>Circuit Clerk</v>
      </c>
      <c r="I555" s="4">
        <v>0</v>
      </c>
      <c r="J555" s="4">
        <v>0</v>
      </c>
      <c r="K555"/>
      <c r="L555" s="17">
        <v>0</v>
      </c>
      <c r="M555" s="4">
        <v>0</v>
      </c>
      <c r="N555" s="4" t="s">
        <v>137</v>
      </c>
      <c r="O555" s="4" t="s">
        <v>137</v>
      </c>
      <c r="P555" s="4" t="s">
        <v>137</v>
      </c>
      <c r="Q555" s="4" t="s">
        <v>137</v>
      </c>
      <c r="R555" s="4" t="s">
        <v>137</v>
      </c>
      <c r="S555" s="4" t="s">
        <v>137</v>
      </c>
      <c r="T555" s="4" t="s">
        <v>137</v>
      </c>
      <c r="U555" s="4" t="s">
        <v>137</v>
      </c>
      <c r="V555" s="4" t="s">
        <v>137</v>
      </c>
      <c r="W555" s="4" t="s">
        <v>137</v>
      </c>
      <c r="X555" s="4" t="s">
        <v>137</v>
      </c>
      <c r="Y555" s="4" t="s">
        <v>137</v>
      </c>
      <c r="Z555" s="7" t="s">
        <v>137</v>
      </c>
      <c r="AA555">
        <v>0</v>
      </c>
      <c r="AB555">
        <v>0</v>
      </c>
      <c r="AC555" s="4">
        <v>0</v>
      </c>
      <c r="AD555" s="4">
        <v>0</v>
      </c>
      <c r="AE555"/>
      <c r="AF555" s="4">
        <v>0</v>
      </c>
      <c r="AG555" s="4">
        <v>0</v>
      </c>
      <c r="AH555" s="4" t="s">
        <v>137</v>
      </c>
      <c r="AI555" s="4" t="s">
        <v>137</v>
      </c>
      <c r="AJ555" s="4" t="s">
        <v>137</v>
      </c>
      <c r="AK555" s="4" t="s">
        <v>137</v>
      </c>
      <c r="AL555" s="4" t="s">
        <v>137</v>
      </c>
      <c r="AM555" s="4" t="s">
        <v>137</v>
      </c>
      <c r="AN555" s="4" t="s">
        <v>137</v>
      </c>
      <c r="AO555" s="4" t="s">
        <v>137</v>
      </c>
      <c r="AP555" s="4" t="s">
        <v>137</v>
      </c>
      <c r="AQ555" s="4" t="s">
        <v>137</v>
      </c>
      <c r="AR555" s="4" t="s">
        <v>137</v>
      </c>
      <c r="AS555" s="4" t="s">
        <v>137</v>
      </c>
      <c r="AT555" s="4" t="s">
        <v>137</v>
      </c>
      <c r="AU555">
        <v>0</v>
      </c>
    </row>
    <row r="556" spans="1:47">
      <c r="A556" s="2" t="str">
        <f t="shared" si="138"/>
        <v xml:space="preserve">Special Purpose Fund </v>
      </c>
      <c r="B556" s="2">
        <f t="shared" si="139"/>
        <v>133</v>
      </c>
      <c r="C556" s="2" t="s">
        <v>322</v>
      </c>
      <c r="D556" s="2" t="str">
        <f t="shared" si="137"/>
        <v>Circuit Clerk - Bond Trust Fund</v>
      </c>
      <c r="E556" s="2" t="s">
        <v>380</v>
      </c>
      <c r="G556" s="3"/>
      <c r="H556" s="2" t="str">
        <f t="shared" si="140"/>
        <v>Circuit Clerk</v>
      </c>
      <c r="I556" s="6">
        <v>0</v>
      </c>
      <c r="J556" s="6">
        <v>0</v>
      </c>
      <c r="K556"/>
      <c r="L556" s="19">
        <v>0</v>
      </c>
      <c r="M556" s="6">
        <v>0</v>
      </c>
      <c r="N556" s="4" t="s">
        <v>137</v>
      </c>
      <c r="O556" s="4" t="s">
        <v>137</v>
      </c>
      <c r="P556" s="4" t="s">
        <v>137</v>
      </c>
      <c r="Q556" s="4" t="s">
        <v>137</v>
      </c>
      <c r="R556" s="4" t="s">
        <v>137</v>
      </c>
      <c r="S556" s="4" t="s">
        <v>137</v>
      </c>
      <c r="T556" s="4" t="s">
        <v>137</v>
      </c>
      <c r="U556" s="4" t="s">
        <v>137</v>
      </c>
      <c r="V556" s="4" t="s">
        <v>137</v>
      </c>
      <c r="W556" s="4" t="s">
        <v>137</v>
      </c>
      <c r="X556" s="4" t="s">
        <v>137</v>
      </c>
      <c r="Y556" s="4" t="s">
        <v>137</v>
      </c>
      <c r="Z556" s="7" t="s">
        <v>137</v>
      </c>
      <c r="AA556">
        <v>0</v>
      </c>
      <c r="AB556">
        <v>0</v>
      </c>
      <c r="AC556" s="6">
        <v>0</v>
      </c>
      <c r="AD556" s="6">
        <v>0</v>
      </c>
      <c r="AE556"/>
      <c r="AF556" s="6">
        <v>0</v>
      </c>
      <c r="AG556" s="6">
        <v>0</v>
      </c>
      <c r="AH556" s="4" t="s">
        <v>137</v>
      </c>
      <c r="AI556" s="4" t="s">
        <v>137</v>
      </c>
      <c r="AJ556" s="4" t="s">
        <v>137</v>
      </c>
      <c r="AK556" s="4" t="s">
        <v>137</v>
      </c>
      <c r="AL556" s="4" t="s">
        <v>137</v>
      </c>
      <c r="AM556" s="4" t="s">
        <v>137</v>
      </c>
      <c r="AN556" s="4" t="s">
        <v>137</v>
      </c>
      <c r="AO556" s="4" t="s">
        <v>137</v>
      </c>
      <c r="AP556" s="4" t="s">
        <v>137</v>
      </c>
      <c r="AQ556" s="4" t="s">
        <v>137</v>
      </c>
      <c r="AR556" s="4" t="s">
        <v>137</v>
      </c>
      <c r="AS556" s="4" t="s">
        <v>137</v>
      </c>
      <c r="AT556" s="4" t="s">
        <v>137</v>
      </c>
      <c r="AU556">
        <v>0</v>
      </c>
    </row>
    <row r="557" spans="1:47">
      <c r="A557" s="2" t="str">
        <f t="shared" si="138"/>
        <v xml:space="preserve">Special Purpose Fund </v>
      </c>
      <c r="B557" s="2">
        <f t="shared" si="139"/>
        <v>133</v>
      </c>
      <c r="C557" s="2" t="s">
        <v>322</v>
      </c>
      <c r="D557" s="2" t="str">
        <f t="shared" si="137"/>
        <v>Circuit Clerk - Bond Trust Fund</v>
      </c>
      <c r="E557" s="2" t="s">
        <v>325</v>
      </c>
      <c r="G557" s="3"/>
      <c r="H557" s="2" t="str">
        <f t="shared" si="140"/>
        <v>Circuit Clerk</v>
      </c>
      <c r="I557" s="4">
        <v>0</v>
      </c>
      <c r="J557" s="4">
        <v>0</v>
      </c>
      <c r="K557"/>
      <c r="L557" s="17">
        <v>0</v>
      </c>
      <c r="M557" s="4">
        <v>0</v>
      </c>
      <c r="N557" s="6">
        <v>0</v>
      </c>
      <c r="O557" s="7">
        <v>0</v>
      </c>
      <c r="P557" s="10">
        <v>0</v>
      </c>
      <c r="Q557" s="7" t="s">
        <v>137</v>
      </c>
      <c r="R557" s="7" t="s">
        <v>137</v>
      </c>
      <c r="S557" s="7" t="s">
        <v>137</v>
      </c>
      <c r="T557" s="7" t="s">
        <v>137</v>
      </c>
      <c r="U557" s="7" t="s">
        <v>137</v>
      </c>
      <c r="V557" s="7" t="s">
        <v>137</v>
      </c>
      <c r="W557" s="7" t="s">
        <v>137</v>
      </c>
      <c r="X557" s="7" t="s">
        <v>137</v>
      </c>
      <c r="Y557" s="7" t="s">
        <v>137</v>
      </c>
      <c r="Z557" s="7" t="s">
        <v>137</v>
      </c>
      <c r="AA557">
        <v>0</v>
      </c>
      <c r="AB557">
        <v>0</v>
      </c>
      <c r="AC557" s="4">
        <v>116123</v>
      </c>
      <c r="AD557" s="4">
        <v>149048</v>
      </c>
      <c r="AE557"/>
      <c r="AF557" s="4">
        <v>166732</v>
      </c>
      <c r="AG557" s="4">
        <v>216221</v>
      </c>
      <c r="AH557" s="6">
        <v>87327</v>
      </c>
      <c r="AI557" s="7">
        <v>52732</v>
      </c>
      <c r="AJ557" s="10">
        <v>50617</v>
      </c>
      <c r="AK557" s="10" t="s">
        <v>137</v>
      </c>
      <c r="AL557" s="10" t="s">
        <v>137</v>
      </c>
      <c r="AM557" s="10" t="s">
        <v>137</v>
      </c>
      <c r="AN557" s="10" t="s">
        <v>137</v>
      </c>
      <c r="AO557" s="10" t="s">
        <v>137</v>
      </c>
      <c r="AP557" s="10" t="s">
        <v>137</v>
      </c>
      <c r="AQ557" s="10" t="s">
        <v>137</v>
      </c>
      <c r="AR557" s="10" t="s">
        <v>137</v>
      </c>
      <c r="AS557" s="10" t="s">
        <v>137</v>
      </c>
      <c r="AT557" s="10" t="s">
        <v>137</v>
      </c>
      <c r="AU557">
        <v>0</v>
      </c>
    </row>
    <row r="558" spans="1:47">
      <c r="A558" s="2" t="s">
        <v>416</v>
      </c>
      <c r="B558" s="2">
        <f>B557+1</f>
        <v>134</v>
      </c>
      <c r="C558" s="2" t="s">
        <v>326</v>
      </c>
      <c r="D558" s="2" t="str">
        <f t="shared" si="137"/>
        <v>Township Motor Fuel Tax Fund</v>
      </c>
      <c r="E558" s="2" t="s">
        <v>213</v>
      </c>
      <c r="H558" s="2" t="s">
        <v>420</v>
      </c>
      <c r="I558" s="4">
        <v>0</v>
      </c>
      <c r="J558" s="4">
        <v>0</v>
      </c>
      <c r="K558"/>
      <c r="L558" s="17">
        <v>0</v>
      </c>
      <c r="M558" s="4">
        <v>0</v>
      </c>
      <c r="N558" s="4">
        <v>0</v>
      </c>
      <c r="O558" s="9">
        <v>0</v>
      </c>
      <c r="P558" s="9">
        <v>0</v>
      </c>
      <c r="Q558" s="9" t="s">
        <v>137</v>
      </c>
      <c r="R558" s="9" t="s">
        <v>137</v>
      </c>
      <c r="S558" s="9" t="s">
        <v>137</v>
      </c>
      <c r="T558" s="9" t="s">
        <v>137</v>
      </c>
      <c r="U558" s="9" t="s">
        <v>137</v>
      </c>
      <c r="V558" s="9" t="s">
        <v>137</v>
      </c>
      <c r="W558" s="9" t="s">
        <v>137</v>
      </c>
      <c r="X558" s="9" t="s">
        <v>137</v>
      </c>
      <c r="Y558" s="9" t="s">
        <v>137</v>
      </c>
      <c r="Z558" s="7" t="s">
        <v>137</v>
      </c>
      <c r="AA558">
        <v>2250000</v>
      </c>
      <c r="AB558">
        <v>0</v>
      </c>
      <c r="AC558" s="6">
        <v>1118139</v>
      </c>
      <c r="AD558" s="6">
        <v>1071690</v>
      </c>
      <c r="AE558"/>
      <c r="AF558" s="6">
        <v>1106023</v>
      </c>
      <c r="AG558" s="6">
        <v>1148152</v>
      </c>
      <c r="AH558" s="4">
        <v>1065128</v>
      </c>
      <c r="AI558" s="11">
        <v>1220057</v>
      </c>
      <c r="AJ558" s="11">
        <v>1523102</v>
      </c>
      <c r="AK558" s="11" t="s">
        <v>137</v>
      </c>
      <c r="AL558" s="11" t="s">
        <v>137</v>
      </c>
      <c r="AM558" s="11" t="s">
        <v>137</v>
      </c>
      <c r="AN558" s="11" t="s">
        <v>137</v>
      </c>
      <c r="AO558" s="11" t="s">
        <v>137</v>
      </c>
      <c r="AP558" s="11" t="s">
        <v>137</v>
      </c>
      <c r="AQ558" s="11" t="s">
        <v>137</v>
      </c>
      <c r="AR558" s="11" t="s">
        <v>137</v>
      </c>
      <c r="AS558" s="11" t="s">
        <v>137</v>
      </c>
      <c r="AT558" s="11" t="s">
        <v>137</v>
      </c>
      <c r="AU558">
        <v>0</v>
      </c>
    </row>
    <row r="559" spans="1:47">
      <c r="A559" s="2" t="str">
        <f>A558</f>
        <v>Highway Fund</v>
      </c>
      <c r="B559" s="2">
        <f>B558</f>
        <v>134</v>
      </c>
      <c r="C559" s="2" t="s">
        <v>326</v>
      </c>
      <c r="D559" s="2" t="str">
        <f t="shared" si="137"/>
        <v>Township Motor Fuel Tax Fund</v>
      </c>
      <c r="E559" s="2" t="s">
        <v>205</v>
      </c>
      <c r="H559" s="2" t="str">
        <f>H558</f>
        <v>County Highway Engineer</v>
      </c>
      <c r="I559" s="5">
        <v>0</v>
      </c>
      <c r="J559" s="5">
        <v>0</v>
      </c>
      <c r="K559"/>
      <c r="L559" s="18">
        <v>0</v>
      </c>
      <c r="M559" s="5">
        <v>0</v>
      </c>
      <c r="N559" s="4">
        <v>0</v>
      </c>
      <c r="O559" s="9">
        <v>0</v>
      </c>
      <c r="P559" s="9">
        <v>0</v>
      </c>
      <c r="Q559" s="9" t="s">
        <v>137</v>
      </c>
      <c r="R559" s="9" t="s">
        <v>137</v>
      </c>
      <c r="S559" s="9" t="s">
        <v>137</v>
      </c>
      <c r="T559" s="9" t="s">
        <v>137</v>
      </c>
      <c r="U559" s="9" t="s">
        <v>137</v>
      </c>
      <c r="V559" s="9" t="s">
        <v>137</v>
      </c>
      <c r="W559" s="9" t="s">
        <v>137</v>
      </c>
      <c r="X559" s="9" t="s">
        <v>137</v>
      </c>
      <c r="Y559" s="9" t="s">
        <v>137</v>
      </c>
      <c r="Z559" s="7" t="s">
        <v>137</v>
      </c>
      <c r="AA559">
        <v>0</v>
      </c>
      <c r="AB559">
        <v>2250000</v>
      </c>
      <c r="AC559" s="5">
        <v>187568</v>
      </c>
      <c r="AD559" s="5">
        <v>180609</v>
      </c>
      <c r="AE559"/>
      <c r="AF559" s="5">
        <v>59221</v>
      </c>
      <c r="AG559" s="5">
        <v>189932</v>
      </c>
      <c r="AH559" s="4">
        <v>190378</v>
      </c>
      <c r="AI559" s="11">
        <v>218069</v>
      </c>
      <c r="AJ559" s="11">
        <v>259695</v>
      </c>
      <c r="AK559" s="11" t="s">
        <v>137</v>
      </c>
      <c r="AL559" s="11" t="s">
        <v>137</v>
      </c>
      <c r="AM559" s="11" t="s">
        <v>137</v>
      </c>
      <c r="AN559" s="11" t="s">
        <v>137</v>
      </c>
      <c r="AO559" s="11" t="s">
        <v>137</v>
      </c>
      <c r="AP559" s="11" t="s">
        <v>137</v>
      </c>
      <c r="AQ559" s="11" t="s">
        <v>137</v>
      </c>
      <c r="AR559" s="11" t="s">
        <v>137</v>
      </c>
      <c r="AS559" s="11" t="s">
        <v>137</v>
      </c>
      <c r="AT559" s="11" t="s">
        <v>137</v>
      </c>
      <c r="AU559">
        <v>1640772.52</v>
      </c>
    </row>
    <row r="560" spans="1:47">
      <c r="A560" s="2" t="s">
        <v>415</v>
      </c>
      <c r="B560" s="2">
        <f>B559+1</f>
        <v>135</v>
      </c>
      <c r="C560" s="2" t="s">
        <v>328</v>
      </c>
      <c r="D560" s="2" t="str">
        <f t="shared" si="137"/>
        <v>Interest on Real Estate Taxes</v>
      </c>
      <c r="E560" s="2" t="s">
        <v>327</v>
      </c>
      <c r="H560" s="2" t="s">
        <v>428</v>
      </c>
      <c r="I560" s="4">
        <v>0</v>
      </c>
      <c r="J560" s="4">
        <v>0</v>
      </c>
      <c r="K560"/>
      <c r="L560" s="17">
        <v>0</v>
      </c>
      <c r="M560" s="4">
        <v>0</v>
      </c>
      <c r="N560" s="4">
        <v>0</v>
      </c>
      <c r="O560" s="9">
        <v>0</v>
      </c>
      <c r="P560" s="9">
        <v>0</v>
      </c>
      <c r="Q560" s="9" t="s">
        <v>137</v>
      </c>
      <c r="R560" s="9" t="s">
        <v>137</v>
      </c>
      <c r="S560" s="9" t="s">
        <v>137</v>
      </c>
      <c r="T560" s="9" t="s">
        <v>137</v>
      </c>
      <c r="U560" s="9" t="s">
        <v>137</v>
      </c>
      <c r="V560" s="9" t="s">
        <v>137</v>
      </c>
      <c r="W560" s="9" t="s">
        <v>137</v>
      </c>
      <c r="X560" s="9" t="s">
        <v>137</v>
      </c>
      <c r="Y560" s="9" t="s">
        <v>137</v>
      </c>
      <c r="Z560" s="7" t="s">
        <v>137</v>
      </c>
      <c r="AA560">
        <v>0</v>
      </c>
      <c r="AB560">
        <v>0</v>
      </c>
      <c r="AC560" s="4">
        <v>60664</v>
      </c>
      <c r="AD560" s="4">
        <v>88561</v>
      </c>
      <c r="AE560"/>
      <c r="AF560" s="4">
        <v>134154</v>
      </c>
      <c r="AG560" s="4">
        <v>152552</v>
      </c>
      <c r="AH560" s="4">
        <v>143057</v>
      </c>
      <c r="AI560" s="11">
        <v>176449</v>
      </c>
      <c r="AJ560" s="11">
        <v>115491</v>
      </c>
      <c r="AK560" s="11" t="s">
        <v>137</v>
      </c>
      <c r="AL560" s="11" t="s">
        <v>137</v>
      </c>
      <c r="AM560" s="11" t="s">
        <v>137</v>
      </c>
      <c r="AN560" s="11" t="s">
        <v>137</v>
      </c>
      <c r="AO560" s="11" t="s">
        <v>137</v>
      </c>
      <c r="AP560" s="11" t="s">
        <v>137</v>
      </c>
      <c r="AQ560" s="11" t="s">
        <v>137</v>
      </c>
      <c r="AR560" s="11" t="s">
        <v>137</v>
      </c>
      <c r="AS560" s="11" t="s">
        <v>137</v>
      </c>
      <c r="AT560" s="11" t="s">
        <v>137</v>
      </c>
      <c r="AU560">
        <v>0</v>
      </c>
    </row>
    <row r="561" spans="1:48">
      <c r="A561" s="2" t="s">
        <v>415</v>
      </c>
      <c r="B561" s="2">
        <f>B560+1</f>
        <v>136</v>
      </c>
      <c r="C561" s="2" t="s">
        <v>329</v>
      </c>
      <c r="D561" s="2" t="str">
        <f t="shared" si="137"/>
        <v>States Attorney Escrow Fund</v>
      </c>
      <c r="E561" s="2" t="s">
        <v>330</v>
      </c>
      <c r="H561" s="2" t="s">
        <v>424</v>
      </c>
      <c r="I561" s="4">
        <v>0</v>
      </c>
      <c r="J561" s="4">
        <v>0</v>
      </c>
      <c r="K561"/>
      <c r="L561" s="17">
        <v>0</v>
      </c>
      <c r="M561" s="4">
        <v>0</v>
      </c>
      <c r="N561" s="4">
        <v>0</v>
      </c>
      <c r="O561" s="9">
        <v>0</v>
      </c>
      <c r="P561" s="9">
        <v>0</v>
      </c>
      <c r="Q561" s="9" t="s">
        <v>137</v>
      </c>
      <c r="R561" s="9" t="s">
        <v>137</v>
      </c>
      <c r="S561" s="9" t="s">
        <v>137</v>
      </c>
      <c r="T561" s="9" t="s">
        <v>137</v>
      </c>
      <c r="U561" s="9" t="s">
        <v>137</v>
      </c>
      <c r="V561" s="9" t="s">
        <v>137</v>
      </c>
      <c r="W561" s="9" t="s">
        <v>137</v>
      </c>
      <c r="X561" s="9" t="s">
        <v>137</v>
      </c>
      <c r="Y561" s="9" t="s">
        <v>137</v>
      </c>
      <c r="Z561" s="7" t="s">
        <v>137</v>
      </c>
      <c r="AA561">
        <v>0</v>
      </c>
      <c r="AB561">
        <v>0</v>
      </c>
      <c r="AC561" s="4">
        <v>6083</v>
      </c>
      <c r="AD561" s="4">
        <v>8712</v>
      </c>
      <c r="AE561"/>
      <c r="AF561" s="4">
        <v>8103</v>
      </c>
      <c r="AG561" s="4">
        <v>7893</v>
      </c>
      <c r="AH561" s="4">
        <v>9176</v>
      </c>
      <c r="AI561" s="11">
        <v>11746</v>
      </c>
      <c r="AJ561" s="11">
        <v>2750</v>
      </c>
      <c r="AK561" s="11" t="s">
        <v>137</v>
      </c>
      <c r="AL561" s="11" t="s">
        <v>137</v>
      </c>
      <c r="AM561" s="11" t="s">
        <v>137</v>
      </c>
      <c r="AN561" s="11" t="s">
        <v>137</v>
      </c>
      <c r="AO561" s="11" t="s">
        <v>137</v>
      </c>
      <c r="AP561" s="11" t="s">
        <v>137</v>
      </c>
      <c r="AQ561" s="11" t="s">
        <v>137</v>
      </c>
      <c r="AR561" s="11" t="s">
        <v>137</v>
      </c>
      <c r="AS561" s="11" t="s">
        <v>137</v>
      </c>
      <c r="AT561" s="11" t="s">
        <v>137</v>
      </c>
      <c r="AU561">
        <v>0</v>
      </c>
    </row>
    <row r="562" spans="1:48">
      <c r="A562" s="2" t="str">
        <f>A561</f>
        <v>Special Purpose Fund</v>
      </c>
      <c r="B562" s="2">
        <f>B561</f>
        <v>136</v>
      </c>
      <c r="C562" s="2" t="s">
        <v>329</v>
      </c>
      <c r="D562" s="2" t="str">
        <f t="shared" si="137"/>
        <v>States Attorney Escrow Fund</v>
      </c>
      <c r="E562" s="2" t="s">
        <v>341</v>
      </c>
      <c r="H562" s="2" t="str">
        <f>H561</f>
        <v>State's Attorney</v>
      </c>
      <c r="I562" s="5">
        <v>0</v>
      </c>
      <c r="J562" s="5">
        <v>0</v>
      </c>
      <c r="K562"/>
      <c r="L562" s="18">
        <v>0</v>
      </c>
      <c r="M562" s="5">
        <v>0</v>
      </c>
      <c r="N562" s="4">
        <v>0</v>
      </c>
      <c r="O562" s="9" t="s">
        <v>137</v>
      </c>
      <c r="P562" s="9" t="s">
        <v>137</v>
      </c>
      <c r="Q562" s="9" t="s">
        <v>137</v>
      </c>
      <c r="R562" s="9" t="s">
        <v>137</v>
      </c>
      <c r="S562" s="9" t="s">
        <v>137</v>
      </c>
      <c r="T562" s="9" t="s">
        <v>137</v>
      </c>
      <c r="U562" s="9" t="s">
        <v>137</v>
      </c>
      <c r="V562" s="9" t="s">
        <v>137</v>
      </c>
      <c r="W562" s="9" t="s">
        <v>137</v>
      </c>
      <c r="X562" s="9" t="s">
        <v>137</v>
      </c>
      <c r="Y562" s="9" t="s">
        <v>137</v>
      </c>
      <c r="Z562" s="7" t="s">
        <v>137</v>
      </c>
      <c r="AA562">
        <v>0</v>
      </c>
      <c r="AB562">
        <v>0</v>
      </c>
      <c r="AC562" s="5">
        <v>0</v>
      </c>
      <c r="AD562" s="5">
        <v>0</v>
      </c>
      <c r="AE562"/>
      <c r="AF562" s="5">
        <v>0</v>
      </c>
      <c r="AG562" s="5">
        <v>6805</v>
      </c>
      <c r="AH562" s="4">
        <v>56</v>
      </c>
      <c r="AI562" s="11" t="s">
        <v>137</v>
      </c>
      <c r="AJ562" s="11" t="s">
        <v>137</v>
      </c>
      <c r="AK562" s="11" t="s">
        <v>137</v>
      </c>
      <c r="AL562" s="11" t="s">
        <v>137</v>
      </c>
      <c r="AM562" s="11" t="s">
        <v>137</v>
      </c>
      <c r="AN562" s="11" t="s">
        <v>137</v>
      </c>
      <c r="AO562" s="11" t="s">
        <v>137</v>
      </c>
      <c r="AP562" s="11" t="s">
        <v>137</v>
      </c>
      <c r="AQ562" s="11" t="s">
        <v>137</v>
      </c>
      <c r="AR562" s="11" t="s">
        <v>137</v>
      </c>
      <c r="AS562" s="11" t="s">
        <v>137</v>
      </c>
      <c r="AT562" s="11" t="s">
        <v>137</v>
      </c>
      <c r="AU562">
        <v>0</v>
      </c>
    </row>
    <row r="563" spans="1:48">
      <c r="A563" s="2" t="s">
        <v>415</v>
      </c>
      <c r="B563" s="2">
        <f>B561+1</f>
        <v>137</v>
      </c>
      <c r="C563" s="2" t="s">
        <v>331</v>
      </c>
      <c r="D563" s="2" t="str">
        <f t="shared" si="137"/>
        <v>States Attorney - Section 1655 Forfeiture Fund</v>
      </c>
      <c r="E563" s="2" t="s">
        <v>127</v>
      </c>
      <c r="G563" s="3"/>
      <c r="H563" s="2" t="s">
        <v>424</v>
      </c>
      <c r="I563" s="4" t="s">
        <v>137</v>
      </c>
      <c r="J563" s="4" t="s">
        <v>137</v>
      </c>
      <c r="K563"/>
      <c r="L563" s="4" t="s">
        <v>137</v>
      </c>
      <c r="M563" s="4" t="s">
        <v>137</v>
      </c>
      <c r="N563" s="4" t="s">
        <v>137</v>
      </c>
      <c r="O563" s="7" t="s">
        <v>137</v>
      </c>
      <c r="P563" s="7">
        <v>0</v>
      </c>
      <c r="Q563" s="7" t="s">
        <v>137</v>
      </c>
      <c r="R563" s="7" t="s">
        <v>137</v>
      </c>
      <c r="S563" s="7" t="s">
        <v>137</v>
      </c>
      <c r="T563" s="7" t="s">
        <v>137</v>
      </c>
      <c r="U563" s="7" t="s">
        <v>137</v>
      </c>
      <c r="V563" s="7" t="s">
        <v>137</v>
      </c>
      <c r="W563" s="7" t="s">
        <v>137</v>
      </c>
      <c r="X563" s="7" t="s">
        <v>137</v>
      </c>
      <c r="Y563" s="7" t="s">
        <v>137</v>
      </c>
      <c r="Z563" s="7" t="s">
        <v>137</v>
      </c>
      <c r="AA563">
        <v>0</v>
      </c>
      <c r="AB563">
        <v>0</v>
      </c>
      <c r="AC563" s="4" t="s">
        <v>137</v>
      </c>
      <c r="AD563" s="4" t="s">
        <v>137</v>
      </c>
      <c r="AE563"/>
      <c r="AF563" s="4" t="s">
        <v>137</v>
      </c>
      <c r="AG563" s="4" t="s">
        <v>137</v>
      </c>
      <c r="AH563" s="4" t="s">
        <v>137</v>
      </c>
      <c r="AI563" s="7" t="s">
        <v>137</v>
      </c>
      <c r="AJ563" s="7">
        <v>800</v>
      </c>
      <c r="AK563" s="7" t="s">
        <v>137</v>
      </c>
      <c r="AL563" s="7" t="s">
        <v>137</v>
      </c>
      <c r="AM563" s="7" t="s">
        <v>137</v>
      </c>
      <c r="AN563" s="7" t="s">
        <v>137</v>
      </c>
      <c r="AO563" s="7" t="s">
        <v>137</v>
      </c>
      <c r="AP563" s="7" t="s">
        <v>137</v>
      </c>
      <c r="AQ563" s="7" t="s">
        <v>137</v>
      </c>
      <c r="AR563" s="7" t="s">
        <v>137</v>
      </c>
      <c r="AS563" s="7" t="s">
        <v>137</v>
      </c>
      <c r="AT563" s="7" t="s">
        <v>137</v>
      </c>
      <c r="AU563">
        <v>0</v>
      </c>
    </row>
    <row r="564" spans="1:48">
      <c r="A564" s="2" t="str">
        <f t="shared" ref="A564:B569" si="141">A563</f>
        <v>Special Purpose Fund</v>
      </c>
      <c r="B564" s="2">
        <f t="shared" si="141"/>
        <v>137</v>
      </c>
      <c r="C564" s="2" t="s">
        <v>331</v>
      </c>
      <c r="D564" s="2" t="str">
        <f t="shared" si="137"/>
        <v>States Attorney - Section 1655 Forfeiture Fund</v>
      </c>
      <c r="E564" s="2" t="s">
        <v>79</v>
      </c>
      <c r="G564" s="3"/>
      <c r="H564" s="2" t="str">
        <f t="shared" ref="H564:H569" si="142">H563</f>
        <v>State's Attorney</v>
      </c>
      <c r="I564" s="4" t="s">
        <v>137</v>
      </c>
      <c r="J564" s="4" t="s">
        <v>137</v>
      </c>
      <c r="K564"/>
      <c r="L564" s="4" t="s">
        <v>137</v>
      </c>
      <c r="M564" s="4" t="s">
        <v>137</v>
      </c>
      <c r="N564" s="4" t="s">
        <v>137</v>
      </c>
      <c r="O564" s="7" t="s">
        <v>137</v>
      </c>
      <c r="P564" s="7">
        <v>0</v>
      </c>
      <c r="Q564" s="7" t="s">
        <v>137</v>
      </c>
      <c r="R564" s="7" t="s">
        <v>137</v>
      </c>
      <c r="S564" s="7" t="s">
        <v>137</v>
      </c>
      <c r="T564" s="7" t="s">
        <v>137</v>
      </c>
      <c r="U564" s="7" t="s">
        <v>137</v>
      </c>
      <c r="V564" s="7" t="s">
        <v>137</v>
      </c>
      <c r="W564" s="7" t="s">
        <v>137</v>
      </c>
      <c r="X564" s="7" t="s">
        <v>137</v>
      </c>
      <c r="Y564" s="7" t="s">
        <v>137</v>
      </c>
      <c r="Z564" s="7" t="s">
        <v>137</v>
      </c>
      <c r="AA564">
        <v>0</v>
      </c>
      <c r="AB564">
        <v>0</v>
      </c>
      <c r="AC564" s="4" t="s">
        <v>137</v>
      </c>
      <c r="AD564" s="4" t="s">
        <v>137</v>
      </c>
      <c r="AE564"/>
      <c r="AF564" s="4" t="s">
        <v>137</v>
      </c>
      <c r="AG564" s="4" t="s">
        <v>137</v>
      </c>
      <c r="AH564" s="4" t="s">
        <v>137</v>
      </c>
      <c r="AI564" s="7" t="s">
        <v>137</v>
      </c>
      <c r="AJ564" s="7">
        <v>75</v>
      </c>
      <c r="AK564" s="7" t="s">
        <v>137</v>
      </c>
      <c r="AL564" s="7" t="s">
        <v>137</v>
      </c>
      <c r="AM564" s="7" t="s">
        <v>137</v>
      </c>
      <c r="AN564" s="7" t="s">
        <v>137</v>
      </c>
      <c r="AO564" s="7" t="s">
        <v>137</v>
      </c>
      <c r="AP564" s="7" t="s">
        <v>137</v>
      </c>
      <c r="AQ564" s="7" t="s">
        <v>137</v>
      </c>
      <c r="AR564" s="7" t="s">
        <v>137</v>
      </c>
      <c r="AS564" s="7" t="s">
        <v>137</v>
      </c>
      <c r="AT564" s="7" t="s">
        <v>137</v>
      </c>
      <c r="AU564">
        <v>0</v>
      </c>
    </row>
    <row r="565" spans="1:48">
      <c r="A565" s="2" t="str">
        <f t="shared" si="141"/>
        <v>Special Purpose Fund</v>
      </c>
      <c r="B565" s="2">
        <f t="shared" si="141"/>
        <v>137</v>
      </c>
      <c r="C565" s="2" t="s">
        <v>331</v>
      </c>
      <c r="D565" s="2" t="str">
        <f t="shared" si="137"/>
        <v>States Attorney - Section 1655 Forfeiture Fund</v>
      </c>
      <c r="E565" s="2" t="s">
        <v>332</v>
      </c>
      <c r="G565" s="3"/>
      <c r="H565" s="2" t="str">
        <f t="shared" si="142"/>
        <v>State's Attorney</v>
      </c>
      <c r="I565" s="4" t="s">
        <v>137</v>
      </c>
      <c r="J565" s="4" t="s">
        <v>137</v>
      </c>
      <c r="K565"/>
      <c r="L565" s="4" t="s">
        <v>137</v>
      </c>
      <c r="M565" s="4" t="s">
        <v>137</v>
      </c>
      <c r="N565" s="6" t="s">
        <v>137</v>
      </c>
      <c r="O565" s="7" t="s">
        <v>137</v>
      </c>
      <c r="P565" s="7">
        <v>0</v>
      </c>
      <c r="Q565" s="7" t="s">
        <v>137</v>
      </c>
      <c r="R565" s="7" t="s">
        <v>137</v>
      </c>
      <c r="S565" s="7" t="s">
        <v>137</v>
      </c>
      <c r="T565" s="7" t="s">
        <v>137</v>
      </c>
      <c r="U565" s="7" t="s">
        <v>137</v>
      </c>
      <c r="V565" s="7" t="s">
        <v>137</v>
      </c>
      <c r="W565" s="7" t="s">
        <v>137</v>
      </c>
      <c r="X565" s="7" t="s">
        <v>137</v>
      </c>
      <c r="Y565" s="7" t="s">
        <v>137</v>
      </c>
      <c r="Z565" s="7" t="s">
        <v>137</v>
      </c>
      <c r="AA565">
        <v>0</v>
      </c>
      <c r="AB565">
        <v>0</v>
      </c>
      <c r="AC565" s="4" t="s">
        <v>137</v>
      </c>
      <c r="AD565" s="4" t="s">
        <v>137</v>
      </c>
      <c r="AE565"/>
      <c r="AF565" s="4" t="s">
        <v>137</v>
      </c>
      <c r="AG565" s="4" t="s">
        <v>137</v>
      </c>
      <c r="AH565" s="6" t="s">
        <v>137</v>
      </c>
      <c r="AI565" s="7" t="s">
        <v>137</v>
      </c>
      <c r="AJ565" s="7">
        <v>25</v>
      </c>
      <c r="AK565" s="7" t="s">
        <v>137</v>
      </c>
      <c r="AL565" s="7" t="s">
        <v>137</v>
      </c>
      <c r="AM565" s="7" t="s">
        <v>137</v>
      </c>
      <c r="AN565" s="7" t="s">
        <v>137</v>
      </c>
      <c r="AO565" s="7" t="s">
        <v>137</v>
      </c>
      <c r="AP565" s="7" t="s">
        <v>137</v>
      </c>
      <c r="AQ565" s="7" t="s">
        <v>137</v>
      </c>
      <c r="AR565" s="7" t="s">
        <v>137</v>
      </c>
      <c r="AS565" s="7" t="s">
        <v>137</v>
      </c>
      <c r="AT565" s="7" t="s">
        <v>137</v>
      </c>
      <c r="AU565">
        <v>0</v>
      </c>
    </row>
    <row r="566" spans="1:48">
      <c r="A566" s="2" t="str">
        <f t="shared" si="141"/>
        <v>Special Purpose Fund</v>
      </c>
      <c r="B566" s="2">
        <f t="shared" si="141"/>
        <v>137</v>
      </c>
      <c r="C566" s="2" t="s">
        <v>331</v>
      </c>
      <c r="D566" s="2" t="str">
        <f t="shared" si="137"/>
        <v>States Attorney - Section 1655 Forfeiture Fund</v>
      </c>
      <c r="E566" s="2" t="s">
        <v>342</v>
      </c>
      <c r="G566" s="3"/>
      <c r="H566" s="2" t="str">
        <f t="shared" si="142"/>
        <v>State's Attorney</v>
      </c>
      <c r="I566" s="4" t="s">
        <v>137</v>
      </c>
      <c r="J566" s="4" t="s">
        <v>137</v>
      </c>
      <c r="K566"/>
      <c r="L566" s="4" t="s">
        <v>137</v>
      </c>
      <c r="M566" s="4" t="s">
        <v>137</v>
      </c>
      <c r="N566" s="6">
        <v>0</v>
      </c>
      <c r="O566" s="7" t="s">
        <v>137</v>
      </c>
      <c r="P566" s="7" t="s">
        <v>137</v>
      </c>
      <c r="Q566" s="7" t="s">
        <v>137</v>
      </c>
      <c r="R566" s="7" t="s">
        <v>137</v>
      </c>
      <c r="S566" s="7" t="s">
        <v>137</v>
      </c>
      <c r="T566" s="7" t="s">
        <v>137</v>
      </c>
      <c r="U566" s="7" t="s">
        <v>137</v>
      </c>
      <c r="V566" s="7" t="s">
        <v>137</v>
      </c>
      <c r="W566" s="7" t="s">
        <v>137</v>
      </c>
      <c r="X566" s="7" t="s">
        <v>137</v>
      </c>
      <c r="Y566" s="7" t="s">
        <v>137</v>
      </c>
      <c r="Z566" s="7" t="s">
        <v>137</v>
      </c>
      <c r="AA566">
        <v>0</v>
      </c>
      <c r="AB566">
        <v>0</v>
      </c>
      <c r="AC566" s="4" t="s">
        <v>137</v>
      </c>
      <c r="AD566" s="4" t="s">
        <v>137</v>
      </c>
      <c r="AE566"/>
      <c r="AF566" s="4" t="s">
        <v>137</v>
      </c>
      <c r="AG566" s="4" t="s">
        <v>137</v>
      </c>
      <c r="AH566" s="6">
        <v>9</v>
      </c>
      <c r="AI566" s="7" t="s">
        <v>137</v>
      </c>
      <c r="AJ566" s="7" t="s">
        <v>137</v>
      </c>
      <c r="AK566" s="7" t="s">
        <v>137</v>
      </c>
      <c r="AL566" s="7" t="s">
        <v>137</v>
      </c>
      <c r="AM566" s="7" t="s">
        <v>137</v>
      </c>
      <c r="AN566" s="7" t="s">
        <v>137</v>
      </c>
      <c r="AO566" s="7" t="s">
        <v>137</v>
      </c>
      <c r="AP566" s="7" t="s">
        <v>137</v>
      </c>
      <c r="AQ566" s="7" t="s">
        <v>137</v>
      </c>
      <c r="AR566" s="7" t="s">
        <v>137</v>
      </c>
      <c r="AS566" s="7" t="s">
        <v>137</v>
      </c>
      <c r="AT566" s="7" t="s">
        <v>137</v>
      </c>
      <c r="AU566">
        <v>0</v>
      </c>
    </row>
    <row r="567" spans="1:48">
      <c r="A567" s="2" t="str">
        <f t="shared" si="141"/>
        <v>Special Purpose Fund</v>
      </c>
      <c r="B567" s="2">
        <f t="shared" si="141"/>
        <v>137</v>
      </c>
      <c r="C567" s="2" t="s">
        <v>331</v>
      </c>
      <c r="D567" s="2" t="str">
        <f t="shared" si="137"/>
        <v>States Attorney - Section 1655 Forfeiture Fund</v>
      </c>
      <c r="E567" s="2" t="s">
        <v>143</v>
      </c>
      <c r="G567" s="3"/>
      <c r="H567" s="2" t="str">
        <f t="shared" si="142"/>
        <v>State's Attorney</v>
      </c>
      <c r="I567" s="4">
        <v>0</v>
      </c>
      <c r="J567" s="4">
        <v>0</v>
      </c>
      <c r="K567"/>
      <c r="L567" s="17">
        <v>0</v>
      </c>
      <c r="M567" s="4">
        <v>0</v>
      </c>
      <c r="N567" s="6" t="s">
        <v>137</v>
      </c>
      <c r="O567" s="6" t="s">
        <v>137</v>
      </c>
      <c r="P567" s="6" t="s">
        <v>137</v>
      </c>
      <c r="Q567" s="6" t="s">
        <v>137</v>
      </c>
      <c r="R567" s="6" t="s">
        <v>137</v>
      </c>
      <c r="S567" s="6" t="s">
        <v>137</v>
      </c>
      <c r="T567" s="6" t="s">
        <v>137</v>
      </c>
      <c r="U567" s="6" t="s">
        <v>137</v>
      </c>
      <c r="V567" s="6" t="s">
        <v>137</v>
      </c>
      <c r="W567" s="6" t="s">
        <v>137</v>
      </c>
      <c r="X567" s="6" t="s">
        <v>137</v>
      </c>
      <c r="Y567" s="6" t="s">
        <v>137</v>
      </c>
      <c r="Z567" s="7" t="s">
        <v>137</v>
      </c>
      <c r="AA567">
        <v>0</v>
      </c>
      <c r="AB567">
        <v>0</v>
      </c>
      <c r="AC567" s="4">
        <v>0</v>
      </c>
      <c r="AD567" s="4">
        <v>0</v>
      </c>
      <c r="AE567"/>
      <c r="AF567" s="4">
        <v>1274</v>
      </c>
      <c r="AG567" s="4">
        <v>0</v>
      </c>
      <c r="AH567" s="6" t="s">
        <v>137</v>
      </c>
      <c r="AI567" s="6" t="s">
        <v>137</v>
      </c>
      <c r="AJ567" s="6" t="s">
        <v>137</v>
      </c>
      <c r="AK567" s="6" t="s">
        <v>137</v>
      </c>
      <c r="AL567" s="6" t="s">
        <v>137</v>
      </c>
      <c r="AM567" s="6" t="s">
        <v>137</v>
      </c>
      <c r="AN567" s="6" t="s">
        <v>137</v>
      </c>
      <c r="AO567" s="6" t="s">
        <v>137</v>
      </c>
      <c r="AP567" s="6" t="s">
        <v>137</v>
      </c>
      <c r="AQ567" s="6" t="s">
        <v>137</v>
      </c>
      <c r="AR567" s="6" t="s">
        <v>137</v>
      </c>
      <c r="AS567" s="6" t="s">
        <v>137</v>
      </c>
      <c r="AT567" s="6" t="s">
        <v>137</v>
      </c>
      <c r="AU567">
        <v>0</v>
      </c>
    </row>
    <row r="568" spans="1:48">
      <c r="A568" s="2" t="str">
        <f t="shared" si="141"/>
        <v>Special Purpose Fund</v>
      </c>
      <c r="B568" s="2">
        <f t="shared" si="141"/>
        <v>137</v>
      </c>
      <c r="C568" s="2" t="s">
        <v>331</v>
      </c>
      <c r="D568" s="2" t="str">
        <f t="shared" si="137"/>
        <v>States Attorney - Section 1655 Forfeiture Fund</v>
      </c>
      <c r="E568" s="2" t="s">
        <v>59</v>
      </c>
      <c r="G568" s="3"/>
      <c r="H568" s="2" t="str">
        <f t="shared" si="142"/>
        <v>State's Attorney</v>
      </c>
      <c r="I568" s="6">
        <v>0</v>
      </c>
      <c r="J568" s="6">
        <v>0</v>
      </c>
      <c r="K568"/>
      <c r="L568" s="19">
        <v>0</v>
      </c>
      <c r="M568" s="6">
        <v>0</v>
      </c>
      <c r="N568" s="6" t="s">
        <v>137</v>
      </c>
      <c r="O568" s="6" t="s">
        <v>137</v>
      </c>
      <c r="P568" s="6" t="s">
        <v>137</v>
      </c>
      <c r="Q568" s="6" t="s">
        <v>137</v>
      </c>
      <c r="R568" s="6" t="s">
        <v>137</v>
      </c>
      <c r="S568" s="6" t="s">
        <v>137</v>
      </c>
      <c r="T568" s="6" t="s">
        <v>137</v>
      </c>
      <c r="U568" s="6" t="s">
        <v>137</v>
      </c>
      <c r="V568" s="6" t="s">
        <v>137</v>
      </c>
      <c r="W568" s="6" t="s">
        <v>137</v>
      </c>
      <c r="X568" s="6" t="s">
        <v>137</v>
      </c>
      <c r="Y568" s="6" t="s">
        <v>137</v>
      </c>
      <c r="Z568" s="7" t="s">
        <v>137</v>
      </c>
      <c r="AA568">
        <v>0</v>
      </c>
      <c r="AB568">
        <v>0</v>
      </c>
      <c r="AC568" s="6">
        <v>0</v>
      </c>
      <c r="AD568" s="6">
        <v>0</v>
      </c>
      <c r="AE568"/>
      <c r="AF568" s="6">
        <v>25</v>
      </c>
      <c r="AG568" s="6">
        <v>0</v>
      </c>
      <c r="AH568" s="6" t="s">
        <v>137</v>
      </c>
      <c r="AI568" s="6" t="s">
        <v>137</v>
      </c>
      <c r="AJ568" s="6" t="s">
        <v>137</v>
      </c>
      <c r="AK568" s="6" t="s">
        <v>137</v>
      </c>
      <c r="AL568" s="6" t="s">
        <v>137</v>
      </c>
      <c r="AM568" s="6" t="s">
        <v>137</v>
      </c>
      <c r="AN568" s="6" t="s">
        <v>137</v>
      </c>
      <c r="AO568" s="6" t="s">
        <v>137</v>
      </c>
      <c r="AP568" s="6" t="s">
        <v>137</v>
      </c>
      <c r="AQ568" s="6" t="s">
        <v>137</v>
      </c>
      <c r="AR568" s="6" t="s">
        <v>137</v>
      </c>
      <c r="AS568" s="6" t="s">
        <v>137</v>
      </c>
      <c r="AT568" s="6" t="s">
        <v>137</v>
      </c>
      <c r="AU568">
        <v>0</v>
      </c>
    </row>
    <row r="569" spans="1:48">
      <c r="A569" s="2" t="str">
        <f t="shared" si="141"/>
        <v>Special Purpose Fund</v>
      </c>
      <c r="B569" s="2">
        <f t="shared" si="141"/>
        <v>137</v>
      </c>
      <c r="C569" s="2" t="s">
        <v>331</v>
      </c>
      <c r="D569" s="2" t="str">
        <f t="shared" si="137"/>
        <v>States Attorney - Section 1655 Forfeiture Fund</v>
      </c>
      <c r="E569" s="2" t="s">
        <v>338</v>
      </c>
      <c r="G569" s="3"/>
      <c r="H569" s="2" t="str">
        <f t="shared" si="142"/>
        <v>State's Attorney</v>
      </c>
      <c r="I569" s="6" t="s">
        <v>137</v>
      </c>
      <c r="J569" s="6" t="s">
        <v>137</v>
      </c>
      <c r="K569"/>
      <c r="L569" s="6" t="s">
        <v>137</v>
      </c>
      <c r="M569" s="6" t="s">
        <v>137</v>
      </c>
      <c r="N569" s="6" t="s">
        <v>137</v>
      </c>
      <c r="O569" s="7">
        <v>0</v>
      </c>
      <c r="P569" s="7" t="s">
        <v>137</v>
      </c>
      <c r="Q569" s="7" t="s">
        <v>137</v>
      </c>
      <c r="R569" s="7" t="s">
        <v>137</v>
      </c>
      <c r="S569" s="7" t="s">
        <v>137</v>
      </c>
      <c r="T569" s="7" t="s">
        <v>137</v>
      </c>
      <c r="U569" s="7" t="s">
        <v>137</v>
      </c>
      <c r="V569" s="7" t="s">
        <v>137</v>
      </c>
      <c r="W569" s="7" t="s">
        <v>137</v>
      </c>
      <c r="X569" s="7" t="s">
        <v>137</v>
      </c>
      <c r="Y569" s="7" t="s">
        <v>137</v>
      </c>
      <c r="Z569" s="7" t="s">
        <v>137</v>
      </c>
      <c r="AA569">
        <v>0</v>
      </c>
      <c r="AB569">
        <v>0</v>
      </c>
      <c r="AC569" s="6" t="s">
        <v>137</v>
      </c>
      <c r="AD569" s="6" t="s">
        <v>137</v>
      </c>
      <c r="AE569"/>
      <c r="AF569" s="6" t="s">
        <v>137</v>
      </c>
      <c r="AG569" s="6" t="s">
        <v>137</v>
      </c>
      <c r="AH569" s="6" t="s">
        <v>137</v>
      </c>
      <c r="AI569" s="7">
        <v>337</v>
      </c>
      <c r="AJ569" s="7" t="s">
        <v>137</v>
      </c>
      <c r="AK569" s="7" t="s">
        <v>137</v>
      </c>
      <c r="AL569" s="7" t="s">
        <v>137</v>
      </c>
      <c r="AM569" s="7" t="s">
        <v>137</v>
      </c>
      <c r="AN569" s="7" t="s">
        <v>137</v>
      </c>
      <c r="AO569" s="7" t="s">
        <v>137</v>
      </c>
      <c r="AP569" s="7" t="s">
        <v>137</v>
      </c>
      <c r="AQ569" s="7" t="s">
        <v>137</v>
      </c>
      <c r="AR569" s="7" t="s">
        <v>137</v>
      </c>
      <c r="AS569" s="7" t="s">
        <v>137</v>
      </c>
      <c r="AT569" s="7" t="s">
        <v>137</v>
      </c>
      <c r="AU569">
        <v>0</v>
      </c>
    </row>
    <row r="570" spans="1:48">
      <c r="A570" s="2" t="s">
        <v>415</v>
      </c>
      <c r="B570" s="2">
        <f>B565+1</f>
        <v>138</v>
      </c>
      <c r="C570" s="2" t="s">
        <v>343</v>
      </c>
      <c r="D570" s="2" t="str">
        <f t="shared" si="137"/>
        <v>Circuit Clerk - Special Fund</v>
      </c>
      <c r="E570" s="2" t="s">
        <v>313</v>
      </c>
      <c r="H570" s="2" t="s">
        <v>127</v>
      </c>
      <c r="I570" s="4">
        <v>0</v>
      </c>
      <c r="J570" s="4">
        <v>0</v>
      </c>
      <c r="K570"/>
      <c r="L570" s="17">
        <v>0</v>
      </c>
      <c r="M570" s="4">
        <v>0</v>
      </c>
      <c r="N570" s="4">
        <v>0</v>
      </c>
      <c r="O570" s="9">
        <v>0</v>
      </c>
      <c r="P570" s="9">
        <v>0</v>
      </c>
      <c r="Q570" s="9" t="s">
        <v>137</v>
      </c>
      <c r="R570" s="9" t="s">
        <v>137</v>
      </c>
      <c r="S570" s="9" t="s">
        <v>137</v>
      </c>
      <c r="T570" s="9" t="s">
        <v>137</v>
      </c>
      <c r="U570" s="9" t="s">
        <v>137</v>
      </c>
      <c r="V570" s="9" t="s">
        <v>137</v>
      </c>
      <c r="W570" s="9" t="s">
        <v>137</v>
      </c>
      <c r="X570" s="9" t="s">
        <v>137</v>
      </c>
      <c r="Y570" s="9" t="s">
        <v>137</v>
      </c>
      <c r="Z570" s="7" t="s">
        <v>137</v>
      </c>
      <c r="AA570">
        <v>0</v>
      </c>
      <c r="AB570">
        <v>0</v>
      </c>
      <c r="AC570" s="4">
        <v>80418</v>
      </c>
      <c r="AD570" s="4">
        <v>18013</v>
      </c>
      <c r="AE570"/>
      <c r="AF570" s="4">
        <v>815312</v>
      </c>
      <c r="AG570" s="4">
        <v>3826</v>
      </c>
      <c r="AH570" s="4">
        <v>113250</v>
      </c>
      <c r="AI570" s="11">
        <v>0</v>
      </c>
      <c r="AJ570" s="11">
        <v>0</v>
      </c>
      <c r="AK570" s="11" t="s">
        <v>137</v>
      </c>
      <c r="AL570" s="11" t="s">
        <v>137</v>
      </c>
      <c r="AM570" s="11" t="s">
        <v>137</v>
      </c>
      <c r="AN570" s="11" t="s">
        <v>137</v>
      </c>
      <c r="AO570" s="11" t="s">
        <v>137</v>
      </c>
      <c r="AP570" s="11" t="s">
        <v>137</v>
      </c>
      <c r="AQ570" s="11" t="s">
        <v>137</v>
      </c>
      <c r="AR570" s="11" t="s">
        <v>137</v>
      </c>
      <c r="AS570" s="11" t="s">
        <v>137</v>
      </c>
      <c r="AT570" s="11" t="s">
        <v>137</v>
      </c>
      <c r="AU570">
        <v>0</v>
      </c>
    </row>
    <row r="571" spans="1:48">
      <c r="A571" s="2" t="s">
        <v>415</v>
      </c>
      <c r="B571" s="2">
        <f>B570+1</f>
        <v>139</v>
      </c>
      <c r="C571" s="2" t="s">
        <v>381</v>
      </c>
      <c r="D571" s="2" t="str">
        <f t="shared" si="137"/>
        <v>Preservation Fund</v>
      </c>
      <c r="E571" s="2" t="s">
        <v>383</v>
      </c>
      <c r="H571" s="2" t="s">
        <v>414</v>
      </c>
      <c r="I571" s="4">
        <v>0</v>
      </c>
      <c r="J571" s="4">
        <v>0</v>
      </c>
      <c r="K571"/>
      <c r="L571" s="17">
        <v>0</v>
      </c>
      <c r="M571" s="4">
        <v>0</v>
      </c>
      <c r="N571" s="4" t="s">
        <v>137</v>
      </c>
      <c r="O571" s="9" t="s">
        <v>137</v>
      </c>
      <c r="P571" s="9" t="s">
        <v>137</v>
      </c>
      <c r="Q571" s="9" t="s">
        <v>137</v>
      </c>
      <c r="R571" s="9" t="s">
        <v>137</v>
      </c>
      <c r="S571" s="9" t="s">
        <v>137</v>
      </c>
      <c r="T571" s="9" t="s">
        <v>137</v>
      </c>
      <c r="U571" s="9" t="s">
        <v>137</v>
      </c>
      <c r="V571" s="9" t="s">
        <v>137</v>
      </c>
      <c r="W571" s="9" t="s">
        <v>137</v>
      </c>
      <c r="X571" s="9" t="s">
        <v>137</v>
      </c>
      <c r="Y571" s="9" t="s">
        <v>137</v>
      </c>
      <c r="Z571" s="7" t="s">
        <v>137</v>
      </c>
      <c r="AA571">
        <v>0</v>
      </c>
      <c r="AB571">
        <v>0</v>
      </c>
      <c r="AC571" s="4">
        <v>0</v>
      </c>
      <c r="AD571" s="4">
        <v>1735</v>
      </c>
      <c r="AE571"/>
      <c r="AF571" s="4">
        <v>0</v>
      </c>
      <c r="AG571" s="4">
        <v>0</v>
      </c>
      <c r="AH571" s="4" t="s">
        <v>137</v>
      </c>
      <c r="AI571" s="11" t="s">
        <v>137</v>
      </c>
      <c r="AJ571" s="11" t="s">
        <v>137</v>
      </c>
      <c r="AK571" s="11" t="s">
        <v>137</v>
      </c>
      <c r="AL571" s="11" t="s">
        <v>137</v>
      </c>
      <c r="AM571" s="11" t="s">
        <v>137</v>
      </c>
      <c r="AN571" s="11" t="s">
        <v>137</v>
      </c>
      <c r="AO571" s="11" t="s">
        <v>137</v>
      </c>
      <c r="AP571" s="11" t="s">
        <v>137</v>
      </c>
      <c r="AQ571" s="11" t="s">
        <v>137</v>
      </c>
      <c r="AR571" s="11" t="s">
        <v>137</v>
      </c>
      <c r="AS571" s="11" t="s">
        <v>137</v>
      </c>
      <c r="AT571" s="11" t="s">
        <v>137</v>
      </c>
      <c r="AU571">
        <v>0</v>
      </c>
      <c r="AV571" s="16"/>
    </row>
    <row r="572" spans="1:48">
      <c r="A572" s="2" t="s">
        <v>415</v>
      </c>
      <c r="B572" s="2">
        <f>B571+1</f>
        <v>140</v>
      </c>
      <c r="C572" s="2" t="s">
        <v>382</v>
      </c>
      <c r="D572" s="2" t="str">
        <f t="shared" si="137"/>
        <v>Base Materials Fund</v>
      </c>
      <c r="E572" s="2" t="s">
        <v>383</v>
      </c>
      <c r="H572" s="2" t="s">
        <v>420</v>
      </c>
      <c r="I572" s="4">
        <v>0</v>
      </c>
      <c r="J572" s="4">
        <v>345000</v>
      </c>
      <c r="K572" s="17">
        <v>0</v>
      </c>
      <c r="L572" s="17">
        <v>0</v>
      </c>
      <c r="M572" s="4">
        <v>0</v>
      </c>
      <c r="N572" s="4" t="s">
        <v>137</v>
      </c>
      <c r="O572" s="9" t="s">
        <v>137</v>
      </c>
      <c r="P572" s="9" t="s">
        <v>137</v>
      </c>
      <c r="Q572" s="9" t="s">
        <v>137</v>
      </c>
      <c r="R572" s="9" t="s">
        <v>137</v>
      </c>
      <c r="S572" s="9" t="s">
        <v>137</v>
      </c>
      <c r="T572" s="9" t="s">
        <v>137</v>
      </c>
      <c r="U572" s="9" t="s">
        <v>137</v>
      </c>
      <c r="V572" s="9" t="s">
        <v>137</v>
      </c>
      <c r="W572" s="9" t="s">
        <v>137</v>
      </c>
      <c r="X572" s="9" t="s">
        <v>137</v>
      </c>
      <c r="Y572" s="9" t="s">
        <v>137</v>
      </c>
      <c r="Z572" s="7" t="s">
        <v>137</v>
      </c>
      <c r="AA572">
        <v>0</v>
      </c>
      <c r="AB572">
        <v>0</v>
      </c>
      <c r="AC572" s="4">
        <v>0</v>
      </c>
      <c r="AD572" s="4">
        <v>0</v>
      </c>
      <c r="AE572"/>
      <c r="AF572" s="4">
        <v>0</v>
      </c>
      <c r="AG572" s="4">
        <v>0</v>
      </c>
      <c r="AH572" s="4" t="s">
        <v>137</v>
      </c>
      <c r="AI572" s="11" t="s">
        <v>137</v>
      </c>
      <c r="AJ572" s="11" t="s">
        <v>137</v>
      </c>
      <c r="AK572" s="11" t="s">
        <v>137</v>
      </c>
      <c r="AL572" s="11" t="s">
        <v>137</v>
      </c>
      <c r="AM572" s="11" t="s">
        <v>137</v>
      </c>
      <c r="AN572" s="11" t="s">
        <v>137</v>
      </c>
      <c r="AO572" s="11" t="s">
        <v>137</v>
      </c>
      <c r="AP572" s="11" t="s">
        <v>137</v>
      </c>
      <c r="AQ572" s="11" t="s">
        <v>137</v>
      </c>
      <c r="AR572" s="11" t="s">
        <v>137</v>
      </c>
      <c r="AS572" s="11" t="s">
        <v>137</v>
      </c>
      <c r="AT572" s="11" t="s">
        <v>137</v>
      </c>
      <c r="AU572">
        <v>0</v>
      </c>
      <c r="AV572" s="16"/>
    </row>
    <row r="573" spans="1:48">
      <c r="A573" s="2" t="s">
        <v>415</v>
      </c>
      <c r="B573" s="2">
        <f>B572+1</f>
        <v>141</v>
      </c>
      <c r="C573" s="2" t="s">
        <v>333</v>
      </c>
      <c r="D573" s="2" t="str">
        <f t="shared" si="137"/>
        <v>Trustee Payment Account</v>
      </c>
      <c r="E573" s="2" t="s">
        <v>334</v>
      </c>
      <c r="H573" s="2" t="s">
        <v>428</v>
      </c>
      <c r="I573" s="4" t="s">
        <v>137</v>
      </c>
      <c r="J573" s="4" t="s">
        <v>137</v>
      </c>
      <c r="K573"/>
      <c r="L573" s="4" t="s">
        <v>137</v>
      </c>
      <c r="M573" s="4" t="s">
        <v>137</v>
      </c>
      <c r="N573" s="4">
        <v>0</v>
      </c>
      <c r="O573" s="9">
        <v>0</v>
      </c>
      <c r="P573" s="9">
        <v>0</v>
      </c>
      <c r="Q573" s="9" t="s">
        <v>137</v>
      </c>
      <c r="R573" s="9" t="s">
        <v>137</v>
      </c>
      <c r="S573" s="9" t="s">
        <v>137</v>
      </c>
      <c r="T573" s="9" t="s">
        <v>137</v>
      </c>
      <c r="U573" s="9" t="s">
        <v>137</v>
      </c>
      <c r="V573" s="9" t="s">
        <v>137</v>
      </c>
      <c r="W573" s="9" t="s">
        <v>137</v>
      </c>
      <c r="X573" s="9" t="s">
        <v>137</v>
      </c>
      <c r="Y573" s="9" t="s">
        <v>137</v>
      </c>
      <c r="Z573" s="7" t="s">
        <v>137</v>
      </c>
      <c r="AA573">
        <v>0</v>
      </c>
      <c r="AB573">
        <v>0</v>
      </c>
      <c r="AC573" s="4" t="s">
        <v>137</v>
      </c>
      <c r="AD573" s="4" t="s">
        <v>137</v>
      </c>
      <c r="AE573"/>
      <c r="AF573" s="4" t="s">
        <v>137</v>
      </c>
      <c r="AG573" s="4" t="s">
        <v>137</v>
      </c>
      <c r="AH573" s="4">
        <v>91603</v>
      </c>
      <c r="AI573" s="11">
        <v>33307</v>
      </c>
      <c r="AJ573" s="11">
        <v>42914</v>
      </c>
      <c r="AK573" s="11" t="s">
        <v>137</v>
      </c>
      <c r="AL573" s="11" t="s">
        <v>137</v>
      </c>
      <c r="AM573" s="11" t="s">
        <v>137</v>
      </c>
      <c r="AN573" s="11" t="s">
        <v>137</v>
      </c>
      <c r="AO573" s="11" t="s">
        <v>137</v>
      </c>
      <c r="AP573" s="11" t="s">
        <v>137</v>
      </c>
      <c r="AQ573" s="11" t="s">
        <v>137</v>
      </c>
      <c r="AR573" s="11" t="s">
        <v>137</v>
      </c>
      <c r="AS573" s="11" t="s">
        <v>137</v>
      </c>
      <c r="AT573" s="11" t="s">
        <v>137</v>
      </c>
      <c r="AU573">
        <v>0</v>
      </c>
    </row>
    <row r="574" spans="1:48">
      <c r="A574" s="2" t="s">
        <v>44</v>
      </c>
      <c r="B574" s="2">
        <f t="shared" ref="B574:B579" si="143">B573+1</f>
        <v>142</v>
      </c>
      <c r="C574" s="2" t="s">
        <v>447</v>
      </c>
      <c r="D574" s="2" t="s">
        <v>447</v>
      </c>
      <c r="E574" s="2" t="s">
        <v>446</v>
      </c>
      <c r="H574" s="2" t="s">
        <v>99</v>
      </c>
      <c r="I574" s="4" t="s">
        <v>137</v>
      </c>
      <c r="J574" s="4" t="s">
        <v>137</v>
      </c>
      <c r="K574"/>
      <c r="L574" s="4" t="s">
        <v>137</v>
      </c>
      <c r="M574" s="4" t="s">
        <v>137</v>
      </c>
      <c r="N574" s="4" t="s">
        <v>137</v>
      </c>
      <c r="O574" s="4" t="s">
        <v>137</v>
      </c>
      <c r="P574" s="4" t="s">
        <v>137</v>
      </c>
      <c r="Q574" s="4" t="s">
        <v>137</v>
      </c>
      <c r="R574" s="4" t="s">
        <v>137</v>
      </c>
      <c r="S574" s="4" t="s">
        <v>137</v>
      </c>
      <c r="T574" s="4" t="s">
        <v>137</v>
      </c>
      <c r="U574" s="4" t="s">
        <v>137</v>
      </c>
      <c r="V574" s="4" t="s">
        <v>137</v>
      </c>
      <c r="W574" s="4" t="s">
        <v>137</v>
      </c>
      <c r="X574" s="4" t="s">
        <v>137</v>
      </c>
      <c r="Y574" s="4" t="s">
        <v>137</v>
      </c>
      <c r="Z574" s="4" t="s">
        <v>137</v>
      </c>
      <c r="AA574" s="4" t="s">
        <v>137</v>
      </c>
      <c r="AB574">
        <v>70000</v>
      </c>
      <c r="AC574" s="4" t="s">
        <v>137</v>
      </c>
      <c r="AD574" s="4" t="s">
        <v>137</v>
      </c>
      <c r="AE574"/>
      <c r="AF574" s="4" t="s">
        <v>137</v>
      </c>
      <c r="AG574" s="4" t="s">
        <v>137</v>
      </c>
      <c r="AH574" s="4" t="s">
        <v>137</v>
      </c>
      <c r="AI574" s="4" t="s">
        <v>137</v>
      </c>
      <c r="AJ574" s="4" t="s">
        <v>137</v>
      </c>
      <c r="AK574" s="4" t="s">
        <v>137</v>
      </c>
      <c r="AL574" s="4" t="s">
        <v>137</v>
      </c>
      <c r="AM574" s="4" t="s">
        <v>137</v>
      </c>
      <c r="AN574" s="4" t="s">
        <v>137</v>
      </c>
      <c r="AO574" s="4" t="s">
        <v>137</v>
      </c>
      <c r="AP574" s="4" t="s">
        <v>137</v>
      </c>
      <c r="AQ574" s="4" t="s">
        <v>137</v>
      </c>
      <c r="AR574" s="4" t="s">
        <v>137</v>
      </c>
      <c r="AS574" s="4" t="s">
        <v>137</v>
      </c>
      <c r="AT574" s="4" t="s">
        <v>137</v>
      </c>
      <c r="AU574">
        <v>22852.92</v>
      </c>
      <c r="AV574" s="21"/>
    </row>
    <row r="575" spans="1:48">
      <c r="A575" s="2" t="s">
        <v>44</v>
      </c>
      <c r="B575" s="2">
        <f t="shared" si="143"/>
        <v>143</v>
      </c>
      <c r="C575" s="2" t="s">
        <v>448</v>
      </c>
      <c r="D575" s="2" t="s">
        <v>448</v>
      </c>
      <c r="E575" s="2" t="s">
        <v>449</v>
      </c>
      <c r="H575" s="2" t="s">
        <v>99</v>
      </c>
      <c r="I575" s="4" t="s">
        <v>137</v>
      </c>
      <c r="J575" s="4" t="s">
        <v>137</v>
      </c>
      <c r="K575"/>
      <c r="L575" s="4" t="s">
        <v>137</v>
      </c>
      <c r="M575" s="4" t="s">
        <v>137</v>
      </c>
      <c r="N575" s="4" t="s">
        <v>137</v>
      </c>
      <c r="O575" s="4" t="s">
        <v>137</v>
      </c>
      <c r="P575" s="4" t="s">
        <v>137</v>
      </c>
      <c r="Q575" s="4" t="s">
        <v>137</v>
      </c>
      <c r="R575" s="4" t="s">
        <v>137</v>
      </c>
      <c r="S575" s="4" t="s">
        <v>137</v>
      </c>
      <c r="T575" s="4" t="s">
        <v>137</v>
      </c>
      <c r="U575" s="4" t="s">
        <v>137</v>
      </c>
      <c r="V575" s="4" t="s">
        <v>137</v>
      </c>
      <c r="W575" s="4" t="s">
        <v>137</v>
      </c>
      <c r="X575" s="4" t="s">
        <v>137</v>
      </c>
      <c r="Y575" s="4" t="s">
        <v>137</v>
      </c>
      <c r="Z575" s="4" t="s">
        <v>137</v>
      </c>
      <c r="AA575" s="4" t="s">
        <v>137</v>
      </c>
      <c r="AB575">
        <v>95000</v>
      </c>
      <c r="AC575" s="4" t="s">
        <v>137</v>
      </c>
      <c r="AD575" s="4" t="s">
        <v>137</v>
      </c>
      <c r="AE575"/>
      <c r="AF575" s="4" t="s">
        <v>137</v>
      </c>
      <c r="AG575" s="4" t="s">
        <v>137</v>
      </c>
      <c r="AH575" s="4" t="s">
        <v>137</v>
      </c>
      <c r="AI575" s="4" t="s">
        <v>137</v>
      </c>
      <c r="AJ575" s="4" t="s">
        <v>137</v>
      </c>
      <c r="AK575" s="4" t="s">
        <v>137</v>
      </c>
      <c r="AL575" s="4" t="s">
        <v>137</v>
      </c>
      <c r="AM575" s="4" t="s">
        <v>137</v>
      </c>
      <c r="AN575" s="4" t="s">
        <v>137</v>
      </c>
      <c r="AO575" s="4" t="s">
        <v>137</v>
      </c>
      <c r="AP575" s="4" t="s">
        <v>137</v>
      </c>
      <c r="AQ575" s="4" t="s">
        <v>137</v>
      </c>
      <c r="AR575" s="4" t="s">
        <v>137</v>
      </c>
      <c r="AS575" s="4" t="s">
        <v>137</v>
      </c>
      <c r="AT575" s="4" t="s">
        <v>137</v>
      </c>
      <c r="AU575" s="4" t="s">
        <v>137</v>
      </c>
      <c r="AV575" s="20"/>
    </row>
    <row r="576" spans="1:48">
      <c r="A576" s="2" t="s">
        <v>44</v>
      </c>
      <c r="B576" s="2">
        <f t="shared" si="143"/>
        <v>144</v>
      </c>
      <c r="C576" s="2" t="s">
        <v>450</v>
      </c>
      <c r="D576" s="2" t="s">
        <v>450</v>
      </c>
      <c r="E576" s="2" t="s">
        <v>110</v>
      </c>
      <c r="H576" s="2" t="s">
        <v>99</v>
      </c>
      <c r="I576" s="4" t="s">
        <v>137</v>
      </c>
      <c r="J576" s="4" t="s">
        <v>137</v>
      </c>
      <c r="K576"/>
      <c r="L576" s="4" t="s">
        <v>137</v>
      </c>
      <c r="M576" s="4" t="s">
        <v>137</v>
      </c>
      <c r="N576" s="4" t="s">
        <v>137</v>
      </c>
      <c r="O576" s="4" t="s">
        <v>137</v>
      </c>
      <c r="P576" s="4" t="s">
        <v>137</v>
      </c>
      <c r="Q576" s="4" t="s">
        <v>137</v>
      </c>
      <c r="R576" s="4" t="s">
        <v>137</v>
      </c>
      <c r="S576" s="4" t="s">
        <v>137</v>
      </c>
      <c r="T576" s="4" t="s">
        <v>137</v>
      </c>
      <c r="U576" s="4" t="s">
        <v>137</v>
      </c>
      <c r="V576" s="4" t="s">
        <v>137</v>
      </c>
      <c r="W576" s="4" t="s">
        <v>137</v>
      </c>
      <c r="X576" s="4" t="s">
        <v>137</v>
      </c>
      <c r="Y576" s="4" t="s">
        <v>137</v>
      </c>
      <c r="Z576" s="4" t="s">
        <v>137</v>
      </c>
      <c r="AA576" s="4" t="s">
        <v>137</v>
      </c>
      <c r="AB576">
        <v>85225</v>
      </c>
      <c r="AC576" s="4" t="s">
        <v>137</v>
      </c>
      <c r="AD576" s="4" t="s">
        <v>137</v>
      </c>
      <c r="AE576"/>
      <c r="AF576" s="4" t="s">
        <v>137</v>
      </c>
      <c r="AG576" s="4" t="s">
        <v>137</v>
      </c>
      <c r="AH576" s="4" t="s">
        <v>137</v>
      </c>
      <c r="AI576" s="4" t="s">
        <v>137</v>
      </c>
      <c r="AJ576" s="4" t="s">
        <v>137</v>
      </c>
      <c r="AK576" s="4" t="s">
        <v>137</v>
      </c>
      <c r="AL576" s="4" t="s">
        <v>137</v>
      </c>
      <c r="AM576" s="4" t="s">
        <v>137</v>
      </c>
      <c r="AN576" s="4" t="s">
        <v>137</v>
      </c>
      <c r="AO576" s="4" t="s">
        <v>137</v>
      </c>
      <c r="AP576" s="4" t="s">
        <v>137</v>
      </c>
      <c r="AQ576" s="4" t="s">
        <v>137</v>
      </c>
      <c r="AR576" s="4" t="s">
        <v>137</v>
      </c>
      <c r="AS576" s="4" t="s">
        <v>137</v>
      </c>
      <c r="AT576" s="4" t="s">
        <v>137</v>
      </c>
      <c r="AU576" s="4" t="s">
        <v>137</v>
      </c>
      <c r="AV576" s="27"/>
    </row>
    <row r="577" spans="1:47">
      <c r="A577" s="2" t="s">
        <v>44</v>
      </c>
      <c r="B577" s="2">
        <f t="shared" si="143"/>
        <v>145</v>
      </c>
      <c r="C577" s="2" t="s">
        <v>451</v>
      </c>
      <c r="D577" s="2" t="s">
        <v>451</v>
      </c>
      <c r="E577" s="26" t="s">
        <v>452</v>
      </c>
      <c r="H577" s="2" t="s">
        <v>457</v>
      </c>
      <c r="I577" s="4" t="s">
        <v>137</v>
      </c>
      <c r="J577" s="4" t="s">
        <v>137</v>
      </c>
      <c r="K577"/>
      <c r="L577" s="4" t="s">
        <v>137</v>
      </c>
      <c r="M577" s="4" t="s">
        <v>137</v>
      </c>
      <c r="N577" s="4" t="s">
        <v>137</v>
      </c>
      <c r="O577" s="4" t="s">
        <v>137</v>
      </c>
      <c r="P577" s="4" t="s">
        <v>137</v>
      </c>
      <c r="Q577" s="4" t="s">
        <v>137</v>
      </c>
      <c r="R577" s="4" t="s">
        <v>137</v>
      </c>
      <c r="S577" s="4" t="s">
        <v>137</v>
      </c>
      <c r="T577" s="4" t="s">
        <v>137</v>
      </c>
      <c r="U577" s="4" t="s">
        <v>137</v>
      </c>
      <c r="V577" s="4" t="s">
        <v>137</v>
      </c>
      <c r="W577" s="4" t="s">
        <v>137</v>
      </c>
      <c r="X577" s="4" t="s">
        <v>137</v>
      </c>
      <c r="Y577" s="4" t="s">
        <v>137</v>
      </c>
      <c r="Z577" s="4" t="s">
        <v>137</v>
      </c>
      <c r="AA577" s="4" t="s">
        <v>137</v>
      </c>
      <c r="AB577">
        <v>92000</v>
      </c>
      <c r="AC577" s="4" t="s">
        <v>137</v>
      </c>
      <c r="AD577" s="4" t="s">
        <v>137</v>
      </c>
      <c r="AE577"/>
      <c r="AF577" s="4" t="s">
        <v>137</v>
      </c>
      <c r="AG577" s="4" t="s">
        <v>137</v>
      </c>
      <c r="AH577" s="4" t="s">
        <v>137</v>
      </c>
      <c r="AI577" s="4" t="s">
        <v>137</v>
      </c>
      <c r="AJ577" s="4" t="s">
        <v>137</v>
      </c>
      <c r="AK577" s="4" t="s">
        <v>137</v>
      </c>
      <c r="AL577" s="4" t="s">
        <v>137</v>
      </c>
      <c r="AM577" s="4" t="s">
        <v>137</v>
      </c>
      <c r="AN577" s="4" t="s">
        <v>137</v>
      </c>
      <c r="AO577" s="4" t="s">
        <v>137</v>
      </c>
      <c r="AP577" s="4" t="s">
        <v>137</v>
      </c>
      <c r="AQ577" s="4" t="s">
        <v>137</v>
      </c>
      <c r="AR577" s="4" t="s">
        <v>137</v>
      </c>
      <c r="AS577" s="4" t="s">
        <v>137</v>
      </c>
      <c r="AT577" s="4" t="s">
        <v>137</v>
      </c>
      <c r="AU577" s="4" t="s">
        <v>137</v>
      </c>
    </row>
    <row r="578" spans="1:47">
      <c r="A578" s="2" t="s">
        <v>44</v>
      </c>
      <c r="B578" s="2">
        <f t="shared" si="143"/>
        <v>146</v>
      </c>
      <c r="C578" s="2" t="s">
        <v>453</v>
      </c>
      <c r="D578" s="2" t="s">
        <v>453</v>
      </c>
      <c r="E578" s="2" t="s">
        <v>454</v>
      </c>
      <c r="H578" s="2" t="s">
        <v>457</v>
      </c>
      <c r="I578" s="4" t="s">
        <v>137</v>
      </c>
      <c r="J578" s="4" t="s">
        <v>137</v>
      </c>
      <c r="K578"/>
      <c r="L578" s="4" t="s">
        <v>137</v>
      </c>
      <c r="M578" s="4" t="s">
        <v>137</v>
      </c>
      <c r="N578" s="4" t="s">
        <v>137</v>
      </c>
      <c r="O578" s="4" t="s">
        <v>137</v>
      </c>
      <c r="P578" s="4" t="s">
        <v>137</v>
      </c>
      <c r="Q578" s="4" t="s">
        <v>137</v>
      </c>
      <c r="R578" s="4" t="s">
        <v>137</v>
      </c>
      <c r="S578" s="4" t="s">
        <v>137</v>
      </c>
      <c r="T578" s="4" t="s">
        <v>137</v>
      </c>
      <c r="U578" s="4" t="s">
        <v>137</v>
      </c>
      <c r="V578" s="4" t="s">
        <v>137</v>
      </c>
      <c r="W578" s="4" t="s">
        <v>137</v>
      </c>
      <c r="X578" s="4" t="s">
        <v>137</v>
      </c>
      <c r="Y578" s="4" t="s">
        <v>137</v>
      </c>
      <c r="Z578" s="4" t="s">
        <v>137</v>
      </c>
      <c r="AA578" s="4" t="s">
        <v>137</v>
      </c>
      <c r="AB578">
        <v>82000</v>
      </c>
      <c r="AC578" s="4" t="s">
        <v>137</v>
      </c>
      <c r="AD578" s="4" t="s">
        <v>137</v>
      </c>
      <c r="AE578"/>
      <c r="AF578" s="4" t="s">
        <v>137</v>
      </c>
      <c r="AG578" s="4" t="s">
        <v>137</v>
      </c>
      <c r="AH578" s="4" t="s">
        <v>137</v>
      </c>
      <c r="AI578" s="4" t="s">
        <v>137</v>
      </c>
      <c r="AJ578" s="4" t="s">
        <v>137</v>
      </c>
      <c r="AK578" s="4" t="s">
        <v>137</v>
      </c>
      <c r="AL578" s="4" t="s">
        <v>137</v>
      </c>
      <c r="AM578" s="4" t="s">
        <v>137</v>
      </c>
      <c r="AN578" s="4" t="s">
        <v>137</v>
      </c>
      <c r="AO578" s="4" t="s">
        <v>137</v>
      </c>
      <c r="AP578" s="4" t="s">
        <v>137</v>
      </c>
      <c r="AQ578" s="4" t="s">
        <v>137</v>
      </c>
      <c r="AR578" s="4" t="s">
        <v>137</v>
      </c>
      <c r="AS578" s="4" t="s">
        <v>137</v>
      </c>
      <c r="AT578" s="4" t="s">
        <v>137</v>
      </c>
      <c r="AU578" s="4" t="s">
        <v>137</v>
      </c>
    </row>
    <row r="579" spans="1:47">
      <c r="A579" s="2" t="s">
        <v>44</v>
      </c>
      <c r="B579" s="2">
        <f t="shared" si="143"/>
        <v>147</v>
      </c>
      <c r="C579" s="2" t="s">
        <v>285</v>
      </c>
      <c r="D579" s="2" t="s">
        <v>285</v>
      </c>
      <c r="E579" s="2" t="s">
        <v>143</v>
      </c>
      <c r="H579" s="2" t="s">
        <v>414</v>
      </c>
      <c r="I579" s="4" t="s">
        <v>137</v>
      </c>
      <c r="J579" s="4" t="s">
        <v>137</v>
      </c>
      <c r="K579"/>
      <c r="L579" s="4" t="s">
        <v>137</v>
      </c>
      <c r="M579" s="4" t="s">
        <v>137</v>
      </c>
      <c r="N579" s="4" t="s">
        <v>137</v>
      </c>
      <c r="O579" s="4" t="s">
        <v>137</v>
      </c>
      <c r="P579" s="4" t="s">
        <v>137</v>
      </c>
      <c r="Q579" s="4" t="s">
        <v>137</v>
      </c>
      <c r="R579" s="4" t="s">
        <v>137</v>
      </c>
      <c r="S579" s="4" t="s">
        <v>137</v>
      </c>
      <c r="T579" s="4" t="s">
        <v>137</v>
      </c>
      <c r="U579" s="4" t="s">
        <v>137</v>
      </c>
      <c r="V579" s="4" t="s">
        <v>137</v>
      </c>
      <c r="W579" s="4" t="s">
        <v>137</v>
      </c>
      <c r="X579" s="4" t="s">
        <v>137</v>
      </c>
      <c r="Y579" s="4" t="s">
        <v>137</v>
      </c>
      <c r="Z579" s="4" t="s">
        <v>137</v>
      </c>
      <c r="AA579" s="4" t="s">
        <v>137</v>
      </c>
      <c r="AB579">
        <v>30000</v>
      </c>
      <c r="AC579" s="4" t="s">
        <v>137</v>
      </c>
      <c r="AD579" s="4" t="s">
        <v>137</v>
      </c>
      <c r="AE579" s="4" t="s">
        <v>137</v>
      </c>
      <c r="AF579" s="4" t="s">
        <v>137</v>
      </c>
      <c r="AG579" s="4" t="s">
        <v>137</v>
      </c>
      <c r="AH579" s="4" t="s">
        <v>137</v>
      </c>
      <c r="AI579" s="4" t="s">
        <v>137</v>
      </c>
      <c r="AJ579" s="4" t="s">
        <v>137</v>
      </c>
      <c r="AK579" s="4" t="s">
        <v>137</v>
      </c>
      <c r="AL579" s="4" t="s">
        <v>137</v>
      </c>
      <c r="AM579" s="4" t="s">
        <v>137</v>
      </c>
      <c r="AN579" s="4" t="s">
        <v>137</v>
      </c>
      <c r="AO579" s="4" t="s">
        <v>137</v>
      </c>
      <c r="AP579" s="4" t="s">
        <v>137</v>
      </c>
      <c r="AQ579" s="4" t="s">
        <v>137</v>
      </c>
      <c r="AR579" s="4" t="s">
        <v>137</v>
      </c>
      <c r="AS579" s="4" t="s">
        <v>137</v>
      </c>
      <c r="AT579" s="4" t="s">
        <v>137</v>
      </c>
      <c r="AU579" s="4" t="s">
        <v>137</v>
      </c>
    </row>
    <row r="580" spans="1:47">
      <c r="K5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147"/>
  <sheetViews>
    <sheetView topLeftCell="C1" workbookViewId="0">
      <selection activeCell="C75" sqref="C75"/>
    </sheetView>
  </sheetViews>
  <sheetFormatPr defaultRowHeight="14.4"/>
  <cols>
    <col min="1" max="1" width="18.33203125" customWidth="1"/>
    <col min="3" max="3" width="25.33203125" customWidth="1"/>
    <col min="4" max="4" width="37.6640625" customWidth="1"/>
  </cols>
  <sheetData>
    <row r="1" spans="1:5">
      <c r="A1" s="2" t="s">
        <v>44</v>
      </c>
      <c r="B1" s="2">
        <v>1</v>
      </c>
      <c r="C1" s="2" t="s">
        <v>45</v>
      </c>
      <c r="D1" t="s">
        <v>491</v>
      </c>
      <c r="E1" t="s">
        <v>492</v>
      </c>
    </row>
    <row r="2" spans="1:5">
      <c r="A2" s="2" t="s">
        <v>44</v>
      </c>
      <c r="B2" s="2">
        <f t="shared" ref="B2:B33" si="0">B1+1</f>
        <v>2</v>
      </c>
      <c r="C2" s="2" t="s">
        <v>54</v>
      </c>
      <c r="D2" t="s">
        <v>482</v>
      </c>
      <c r="E2" t="s">
        <v>493</v>
      </c>
    </row>
    <row r="3" spans="1:5">
      <c r="A3" s="2" t="s">
        <v>44</v>
      </c>
      <c r="B3" s="2">
        <f t="shared" si="0"/>
        <v>3</v>
      </c>
      <c r="C3" s="2" t="s">
        <v>56</v>
      </c>
      <c r="D3" t="s">
        <v>468</v>
      </c>
      <c r="E3" t="s">
        <v>494</v>
      </c>
    </row>
    <row r="4" spans="1:5">
      <c r="A4" s="2" t="s">
        <v>44</v>
      </c>
      <c r="B4" s="2">
        <f t="shared" si="0"/>
        <v>4</v>
      </c>
      <c r="C4" s="2" t="s">
        <v>156</v>
      </c>
      <c r="D4" t="s">
        <v>477</v>
      </c>
    </row>
    <row r="5" spans="1:5">
      <c r="A5" s="2" t="s">
        <v>44</v>
      </c>
      <c r="B5" s="2">
        <f t="shared" si="0"/>
        <v>5</v>
      </c>
      <c r="C5" s="2" t="s">
        <v>66</v>
      </c>
      <c r="D5" t="s">
        <v>432</v>
      </c>
      <c r="E5" t="s">
        <v>495</v>
      </c>
    </row>
    <row r="6" spans="1:5">
      <c r="A6" s="2" t="s">
        <v>44</v>
      </c>
      <c r="B6" s="2">
        <f t="shared" si="0"/>
        <v>6</v>
      </c>
      <c r="C6" s="2" t="s">
        <v>68</v>
      </c>
      <c r="D6" t="s">
        <v>435</v>
      </c>
    </row>
    <row r="7" spans="1:5">
      <c r="A7" s="2" t="s">
        <v>44</v>
      </c>
      <c r="B7" s="2">
        <f t="shared" si="0"/>
        <v>7</v>
      </c>
      <c r="C7" s="2" t="s">
        <v>71</v>
      </c>
      <c r="D7" t="s">
        <v>436</v>
      </c>
      <c r="E7" t="s">
        <v>496</v>
      </c>
    </row>
    <row r="8" spans="1:5">
      <c r="A8" s="2" t="s">
        <v>44</v>
      </c>
      <c r="B8" s="2">
        <f t="shared" si="0"/>
        <v>8</v>
      </c>
      <c r="C8" s="2" t="s">
        <v>78</v>
      </c>
      <c r="D8" t="s">
        <v>462</v>
      </c>
      <c r="E8" t="s">
        <v>497</v>
      </c>
    </row>
    <row r="9" spans="1:5">
      <c r="A9" s="2" t="s">
        <v>44</v>
      </c>
      <c r="B9" s="2">
        <f t="shared" si="0"/>
        <v>9</v>
      </c>
      <c r="C9" s="2" t="s">
        <v>91</v>
      </c>
      <c r="D9" t="s">
        <v>475</v>
      </c>
    </row>
    <row r="10" spans="1:5">
      <c r="A10" s="2" t="s">
        <v>44</v>
      </c>
      <c r="B10" s="2">
        <f t="shared" si="0"/>
        <v>10</v>
      </c>
      <c r="C10" s="2" t="s">
        <v>145</v>
      </c>
      <c r="D10" t="s">
        <v>476</v>
      </c>
    </row>
    <row r="11" spans="1:5">
      <c r="A11" s="2" t="s">
        <v>44</v>
      </c>
      <c r="B11" s="2">
        <f t="shared" si="0"/>
        <v>11</v>
      </c>
      <c r="C11" s="2" t="s">
        <v>80</v>
      </c>
      <c r="D11" t="s">
        <v>465</v>
      </c>
    </row>
    <row r="12" spans="1:5">
      <c r="A12" s="2" t="s">
        <v>44</v>
      </c>
      <c r="B12" s="2">
        <f t="shared" si="0"/>
        <v>12</v>
      </c>
      <c r="C12" s="2" t="s">
        <v>82</v>
      </c>
      <c r="D12" t="s">
        <v>466</v>
      </c>
    </row>
    <row r="13" spans="1:5">
      <c r="A13" s="2" t="s">
        <v>44</v>
      </c>
      <c r="B13" s="2">
        <f t="shared" si="0"/>
        <v>13</v>
      </c>
      <c r="C13" s="2" t="s">
        <v>84</v>
      </c>
      <c r="D13" t="s">
        <v>440</v>
      </c>
    </row>
    <row r="14" spans="1:5">
      <c r="A14" s="2" t="s">
        <v>44</v>
      </c>
      <c r="B14" s="2">
        <f t="shared" si="0"/>
        <v>14</v>
      </c>
      <c r="C14" s="2" t="s">
        <v>86</v>
      </c>
      <c r="D14" s="22" t="s">
        <v>433</v>
      </c>
      <c r="E14" t="s">
        <v>495</v>
      </c>
    </row>
    <row r="15" spans="1:5">
      <c r="A15" s="2" t="s">
        <v>44</v>
      </c>
      <c r="B15" s="2">
        <f t="shared" si="0"/>
        <v>15</v>
      </c>
      <c r="C15" s="2" t="s">
        <v>184</v>
      </c>
      <c r="D15" t="s">
        <v>483</v>
      </c>
    </row>
    <row r="16" spans="1:5">
      <c r="A16" s="2" t="s">
        <v>44</v>
      </c>
      <c r="B16" s="2">
        <f t="shared" si="0"/>
        <v>16</v>
      </c>
      <c r="C16" s="2" t="s">
        <v>165</v>
      </c>
      <c r="D16" t="s">
        <v>479</v>
      </c>
    </row>
    <row r="17" spans="1:5">
      <c r="A17" s="2" t="s">
        <v>44</v>
      </c>
      <c r="B17" s="2">
        <f t="shared" si="0"/>
        <v>17</v>
      </c>
      <c r="C17" s="2" t="s">
        <v>58</v>
      </c>
      <c r="D17" s="22" t="s">
        <v>431</v>
      </c>
    </row>
    <row r="18" spans="1:5">
      <c r="A18" s="2" t="s">
        <v>44</v>
      </c>
      <c r="B18" s="2">
        <f t="shared" si="0"/>
        <v>18</v>
      </c>
      <c r="C18" s="2" t="s">
        <v>178</v>
      </c>
      <c r="D18" t="s">
        <v>483</v>
      </c>
    </row>
    <row r="19" spans="1:5">
      <c r="A19" s="2" t="s">
        <v>44</v>
      </c>
      <c r="B19" s="2">
        <f t="shared" si="0"/>
        <v>19</v>
      </c>
      <c r="C19" s="2" t="s">
        <v>97</v>
      </c>
      <c r="D19" s="22" t="s">
        <v>458</v>
      </c>
    </row>
    <row r="20" spans="1:5">
      <c r="A20" s="2" t="s">
        <v>44</v>
      </c>
      <c r="B20" s="2">
        <f t="shared" si="0"/>
        <v>20</v>
      </c>
      <c r="C20" s="2" t="s">
        <v>98</v>
      </c>
      <c r="D20" t="s">
        <v>443</v>
      </c>
    </row>
    <row r="21" spans="1:5">
      <c r="A21" s="2" t="s">
        <v>44</v>
      </c>
      <c r="B21" s="2">
        <f t="shared" si="0"/>
        <v>21</v>
      </c>
      <c r="C21" s="2" t="s">
        <v>99</v>
      </c>
      <c r="D21" s="22" t="s">
        <v>473</v>
      </c>
      <c r="E21" t="s">
        <v>498</v>
      </c>
    </row>
    <row r="22" spans="1:5">
      <c r="A22" s="2" t="s">
        <v>44</v>
      </c>
      <c r="B22" s="2">
        <f t="shared" si="0"/>
        <v>22</v>
      </c>
      <c r="C22" s="2" t="s">
        <v>111</v>
      </c>
      <c r="D22" t="s">
        <v>434</v>
      </c>
      <c r="E22" t="s">
        <v>499</v>
      </c>
    </row>
    <row r="23" spans="1:5">
      <c r="A23" s="2" t="s">
        <v>44</v>
      </c>
      <c r="B23" s="2">
        <f t="shared" si="0"/>
        <v>23</v>
      </c>
      <c r="C23" s="2" t="s">
        <v>112</v>
      </c>
      <c r="D23" t="s">
        <v>464</v>
      </c>
      <c r="E23" t="s">
        <v>500</v>
      </c>
    </row>
    <row r="24" spans="1:5">
      <c r="A24" s="2" t="s">
        <v>44</v>
      </c>
      <c r="B24" s="2">
        <f t="shared" si="0"/>
        <v>24</v>
      </c>
      <c r="C24" s="2" t="s">
        <v>411</v>
      </c>
      <c r="D24" t="s">
        <v>480</v>
      </c>
    </row>
    <row r="25" spans="1:5">
      <c r="A25" s="2" t="s">
        <v>44</v>
      </c>
      <c r="B25" s="2">
        <f t="shared" si="0"/>
        <v>25</v>
      </c>
      <c r="C25" s="2" t="s">
        <v>412</v>
      </c>
      <c r="D25" t="s">
        <v>478</v>
      </c>
    </row>
    <row r="26" spans="1:5">
      <c r="A26" s="2" t="s">
        <v>44</v>
      </c>
      <c r="B26" s="2">
        <f t="shared" si="0"/>
        <v>26</v>
      </c>
      <c r="C26" s="2" t="s">
        <v>169</v>
      </c>
      <c r="D26" s="22" t="s">
        <v>472</v>
      </c>
      <c r="E26" t="s">
        <v>501</v>
      </c>
    </row>
    <row r="27" spans="1:5">
      <c r="A27" s="2" t="s">
        <v>44</v>
      </c>
      <c r="B27" s="2">
        <f t="shared" si="0"/>
        <v>27</v>
      </c>
      <c r="C27" s="2" t="s">
        <v>113</v>
      </c>
      <c r="D27" s="22" t="s">
        <v>442</v>
      </c>
      <c r="E27" t="s">
        <v>502</v>
      </c>
    </row>
    <row r="28" spans="1:5">
      <c r="A28" s="2" t="s">
        <v>44</v>
      </c>
      <c r="B28" s="2">
        <f t="shared" si="0"/>
        <v>28</v>
      </c>
      <c r="C28" s="2" t="s">
        <v>90</v>
      </c>
      <c r="D28" s="22" t="s">
        <v>481</v>
      </c>
    </row>
    <row r="29" spans="1:5">
      <c r="A29" s="2" t="s">
        <v>44</v>
      </c>
      <c r="B29" s="2">
        <f t="shared" si="0"/>
        <v>29</v>
      </c>
      <c r="C29" s="2" t="s">
        <v>116</v>
      </c>
      <c r="D29" t="s">
        <v>463</v>
      </c>
      <c r="E29" t="s">
        <v>503</v>
      </c>
    </row>
    <row r="30" spans="1:5">
      <c r="A30" s="2" t="s">
        <v>44</v>
      </c>
      <c r="B30" s="2">
        <f t="shared" si="0"/>
        <v>30</v>
      </c>
      <c r="C30" s="2" t="s">
        <v>123</v>
      </c>
      <c r="D30" t="s">
        <v>439</v>
      </c>
    </row>
    <row r="31" spans="1:5">
      <c r="A31" s="2" t="s">
        <v>44</v>
      </c>
      <c r="B31" s="2">
        <f t="shared" si="0"/>
        <v>31</v>
      </c>
      <c r="C31" s="2" t="s">
        <v>126</v>
      </c>
      <c r="D31" t="s">
        <v>467</v>
      </c>
    </row>
    <row r="32" spans="1:5">
      <c r="A32" s="2" t="s">
        <v>44</v>
      </c>
      <c r="B32" s="2">
        <f t="shared" si="0"/>
        <v>32</v>
      </c>
      <c r="C32" s="2" t="s">
        <v>127</v>
      </c>
      <c r="D32" t="s">
        <v>438</v>
      </c>
      <c r="E32" t="s">
        <v>504</v>
      </c>
    </row>
    <row r="33" spans="1:5">
      <c r="A33" s="2" t="s">
        <v>44</v>
      </c>
      <c r="B33" s="2">
        <f t="shared" si="0"/>
        <v>33</v>
      </c>
      <c r="C33" s="2" t="s">
        <v>130</v>
      </c>
      <c r="D33" t="s">
        <v>437</v>
      </c>
      <c r="E33" t="s">
        <v>505</v>
      </c>
    </row>
    <row r="34" spans="1:5">
      <c r="A34" s="2" t="s">
        <v>44</v>
      </c>
      <c r="B34" s="2">
        <f t="shared" ref="B34:B68" si="1">B33+1</f>
        <v>34</v>
      </c>
      <c r="C34" s="2" t="s">
        <v>160</v>
      </c>
      <c r="D34" t="s">
        <v>490</v>
      </c>
    </row>
    <row r="35" spans="1:5">
      <c r="A35" s="2" t="s">
        <v>44</v>
      </c>
      <c r="B35" s="2">
        <f t="shared" si="1"/>
        <v>35</v>
      </c>
      <c r="C35" s="2" t="s">
        <v>134</v>
      </c>
      <c r="D35" s="22" t="s">
        <v>474</v>
      </c>
    </row>
    <row r="36" spans="1:5">
      <c r="A36" s="2" t="s">
        <v>44</v>
      </c>
      <c r="B36" s="2">
        <f t="shared" si="1"/>
        <v>36</v>
      </c>
      <c r="C36" s="2" t="s">
        <v>174</v>
      </c>
      <c r="D36" s="22" t="s">
        <v>489</v>
      </c>
    </row>
    <row r="37" spans="1:5">
      <c r="A37" s="2" t="s">
        <v>44</v>
      </c>
      <c r="B37" s="2">
        <f t="shared" si="1"/>
        <v>37</v>
      </c>
      <c r="C37" s="2" t="s">
        <v>162</v>
      </c>
      <c r="D37" t="s">
        <v>484</v>
      </c>
    </row>
    <row r="38" spans="1:5">
      <c r="A38" s="2" t="s">
        <v>44</v>
      </c>
      <c r="B38" s="2">
        <f t="shared" si="1"/>
        <v>38</v>
      </c>
      <c r="C38" s="2" t="s">
        <v>151</v>
      </c>
      <c r="D38" t="s">
        <v>485</v>
      </c>
    </row>
    <row r="39" spans="1:5">
      <c r="A39" s="2" t="s">
        <v>44</v>
      </c>
      <c r="B39" s="2">
        <f t="shared" si="1"/>
        <v>39</v>
      </c>
      <c r="C39" s="2" t="s">
        <v>135</v>
      </c>
      <c r="D39" s="22" t="s">
        <v>441</v>
      </c>
      <c r="E39" t="s">
        <v>506</v>
      </c>
    </row>
    <row r="40" spans="1:5">
      <c r="A40" s="2" t="s">
        <v>44</v>
      </c>
      <c r="B40" s="2">
        <f t="shared" si="1"/>
        <v>40</v>
      </c>
      <c r="C40" s="2" t="s">
        <v>161</v>
      </c>
      <c r="D40" s="22" t="s">
        <v>488</v>
      </c>
    </row>
    <row r="41" spans="1:5">
      <c r="A41" s="2" t="s">
        <v>44</v>
      </c>
      <c r="B41" s="2">
        <f t="shared" si="1"/>
        <v>41</v>
      </c>
      <c r="C41" s="2" t="s">
        <v>185</v>
      </c>
      <c r="D41" t="s">
        <v>487</v>
      </c>
    </row>
    <row r="42" spans="1:5">
      <c r="A42" s="2" t="s">
        <v>44</v>
      </c>
      <c r="B42" s="2">
        <f t="shared" si="1"/>
        <v>42</v>
      </c>
      <c r="C42" s="2" t="s">
        <v>194</v>
      </c>
      <c r="D42" t="s">
        <v>486</v>
      </c>
    </row>
    <row r="43" spans="1:5">
      <c r="A43" s="2" t="s">
        <v>44</v>
      </c>
      <c r="B43" s="2">
        <f t="shared" si="1"/>
        <v>43</v>
      </c>
      <c r="C43" s="2" t="s">
        <v>196</v>
      </c>
      <c r="D43" t="s">
        <v>483</v>
      </c>
    </row>
    <row r="44" spans="1:5">
      <c r="A44" s="2" t="s">
        <v>44</v>
      </c>
      <c r="B44" s="2">
        <f t="shared" si="1"/>
        <v>44</v>
      </c>
      <c r="C44" s="2" t="s">
        <v>192</v>
      </c>
      <c r="D44" t="s">
        <v>483</v>
      </c>
    </row>
    <row r="45" spans="1:5">
      <c r="A45" s="2" t="s">
        <v>415</v>
      </c>
      <c r="B45" s="2">
        <f t="shared" si="1"/>
        <v>45</v>
      </c>
      <c r="C45" s="2" t="s">
        <v>197</v>
      </c>
      <c r="D45" s="22" t="s">
        <v>515</v>
      </c>
    </row>
    <row r="46" spans="1:5">
      <c r="A46" s="2" t="s">
        <v>416</v>
      </c>
      <c r="B46" s="2">
        <f t="shared" si="1"/>
        <v>46</v>
      </c>
      <c r="C46" s="2" t="s">
        <v>211</v>
      </c>
      <c r="D46" s="22" t="s">
        <v>516</v>
      </c>
    </row>
    <row r="47" spans="1:5">
      <c r="A47" s="2" t="s">
        <v>417</v>
      </c>
      <c r="B47" s="2">
        <f t="shared" si="1"/>
        <v>47</v>
      </c>
      <c r="C47" s="2" t="s">
        <v>271</v>
      </c>
      <c r="D47" t="s">
        <v>517</v>
      </c>
    </row>
    <row r="48" spans="1:5">
      <c r="A48" s="2" t="s">
        <v>417</v>
      </c>
      <c r="B48" s="2">
        <f t="shared" si="1"/>
        <v>48</v>
      </c>
      <c r="C48" s="2" t="s">
        <v>274</v>
      </c>
      <c r="D48" t="s">
        <v>519</v>
      </c>
    </row>
    <row r="49" spans="1:4">
      <c r="A49" s="2" t="s">
        <v>415</v>
      </c>
      <c r="B49" s="2">
        <f t="shared" si="1"/>
        <v>49</v>
      </c>
      <c r="C49" s="2" t="s">
        <v>214</v>
      </c>
      <c r="D49" t="s">
        <v>567</v>
      </c>
    </row>
    <row r="50" spans="1:4">
      <c r="A50" s="2" t="s">
        <v>415</v>
      </c>
      <c r="B50" s="2">
        <f t="shared" si="1"/>
        <v>50</v>
      </c>
      <c r="C50" s="2" t="s">
        <v>217</v>
      </c>
      <c r="D50" t="s">
        <v>518</v>
      </c>
    </row>
    <row r="51" spans="1:4">
      <c r="A51" s="2" t="s">
        <v>415</v>
      </c>
      <c r="B51" s="2">
        <f t="shared" si="1"/>
        <v>51</v>
      </c>
      <c r="C51" s="2" t="s">
        <v>282</v>
      </c>
      <c r="D51" t="s">
        <v>521</v>
      </c>
    </row>
    <row r="52" spans="1:4">
      <c r="A52" s="2" t="s">
        <v>415</v>
      </c>
      <c r="B52" s="2">
        <f t="shared" si="1"/>
        <v>52</v>
      </c>
      <c r="C52" s="2" t="s">
        <v>219</v>
      </c>
      <c r="D52" s="22" t="s">
        <v>520</v>
      </c>
    </row>
    <row r="53" spans="1:4">
      <c r="A53" s="2" t="s">
        <v>415</v>
      </c>
      <c r="B53" s="2">
        <f t="shared" si="1"/>
        <v>53</v>
      </c>
      <c r="C53" s="2" t="s">
        <v>306</v>
      </c>
    </row>
    <row r="54" spans="1:4">
      <c r="A54" s="2" t="s">
        <v>415</v>
      </c>
      <c r="B54" s="2">
        <f t="shared" si="1"/>
        <v>54</v>
      </c>
      <c r="C54" s="2" t="s">
        <v>220</v>
      </c>
      <c r="D54" t="s">
        <v>522</v>
      </c>
    </row>
    <row r="55" spans="1:4">
      <c r="A55" s="2" t="s">
        <v>415</v>
      </c>
      <c r="B55" s="2">
        <f t="shared" si="1"/>
        <v>55</v>
      </c>
      <c r="C55" s="2" t="s">
        <v>181</v>
      </c>
      <c r="D55" t="s">
        <v>523</v>
      </c>
    </row>
    <row r="56" spans="1:4">
      <c r="A56" s="2" t="s">
        <v>415</v>
      </c>
      <c r="B56" s="2">
        <f t="shared" si="1"/>
        <v>56</v>
      </c>
      <c r="C56" s="2" t="s">
        <v>221</v>
      </c>
      <c r="D56" t="s">
        <v>579</v>
      </c>
    </row>
    <row r="57" spans="1:4">
      <c r="A57" s="2" t="s">
        <v>415</v>
      </c>
      <c r="B57" s="2">
        <f t="shared" si="1"/>
        <v>57</v>
      </c>
      <c r="C57" s="2" t="s">
        <v>222</v>
      </c>
      <c r="D57" t="s">
        <v>580</v>
      </c>
    </row>
    <row r="58" spans="1:4">
      <c r="A58" s="2" t="s">
        <v>415</v>
      </c>
      <c r="B58" s="2">
        <f t="shared" si="1"/>
        <v>58</v>
      </c>
      <c r="C58" s="2" t="s">
        <v>224</v>
      </c>
      <c r="D58" s="22" t="s">
        <v>545</v>
      </c>
    </row>
    <row r="59" spans="1:4">
      <c r="A59" s="2" t="s">
        <v>415</v>
      </c>
      <c r="B59" s="2">
        <f t="shared" si="1"/>
        <v>59</v>
      </c>
      <c r="C59" s="2" t="s">
        <v>226</v>
      </c>
      <c r="D59" t="s">
        <v>546</v>
      </c>
    </row>
    <row r="60" spans="1:4">
      <c r="A60" s="2" t="s">
        <v>416</v>
      </c>
      <c r="B60" s="2">
        <f t="shared" si="1"/>
        <v>60</v>
      </c>
      <c r="C60" s="2" t="s">
        <v>228</v>
      </c>
      <c r="D60" s="22" t="s">
        <v>547</v>
      </c>
    </row>
    <row r="61" spans="1:4">
      <c r="A61" s="2" t="s">
        <v>416</v>
      </c>
      <c r="B61" s="2">
        <f t="shared" si="1"/>
        <v>61</v>
      </c>
      <c r="C61" s="2" t="s">
        <v>344</v>
      </c>
      <c r="D61" s="22" t="s">
        <v>581</v>
      </c>
    </row>
    <row r="62" spans="1:4">
      <c r="A62" s="2" t="s">
        <v>416</v>
      </c>
      <c r="B62" s="2">
        <f t="shared" si="1"/>
        <v>62</v>
      </c>
      <c r="C62" s="2" t="s">
        <v>229</v>
      </c>
      <c r="D62" t="s">
        <v>535</v>
      </c>
    </row>
    <row r="63" spans="1:4">
      <c r="A63" s="2" t="s">
        <v>416</v>
      </c>
      <c r="B63" s="2">
        <f t="shared" si="1"/>
        <v>63</v>
      </c>
      <c r="C63" s="2" t="s">
        <v>230</v>
      </c>
      <c r="D63" s="22" t="s">
        <v>536</v>
      </c>
    </row>
    <row r="64" spans="1:4">
      <c r="A64" s="2" t="s">
        <v>416</v>
      </c>
      <c r="B64" s="2">
        <f t="shared" si="1"/>
        <v>64</v>
      </c>
      <c r="C64" s="2" t="s">
        <v>231</v>
      </c>
      <c r="D64" s="22" t="s">
        <v>537</v>
      </c>
    </row>
    <row r="65" spans="1:4">
      <c r="A65" s="2" t="s">
        <v>417</v>
      </c>
      <c r="B65" s="2">
        <f t="shared" si="1"/>
        <v>65</v>
      </c>
      <c r="C65" s="2" t="s">
        <v>277</v>
      </c>
      <c r="D65" t="s">
        <v>538</v>
      </c>
    </row>
    <row r="66" spans="1:4">
      <c r="A66" s="2" t="s">
        <v>415</v>
      </c>
      <c r="B66" s="2">
        <f t="shared" si="1"/>
        <v>66</v>
      </c>
      <c r="C66" s="2" t="s">
        <v>290</v>
      </c>
      <c r="D66" s="22" t="s">
        <v>539</v>
      </c>
    </row>
    <row r="67" spans="1:4">
      <c r="A67" s="2" t="s">
        <v>415</v>
      </c>
      <c r="B67" s="2">
        <f t="shared" si="1"/>
        <v>67</v>
      </c>
      <c r="C67" s="2" t="s">
        <v>232</v>
      </c>
      <c r="D67" t="s">
        <v>540</v>
      </c>
    </row>
    <row r="68" spans="1:4">
      <c r="A68" s="2" t="s">
        <v>417</v>
      </c>
      <c r="B68" s="2">
        <f t="shared" si="1"/>
        <v>68</v>
      </c>
      <c r="C68" s="2" t="s">
        <v>235</v>
      </c>
      <c r="D68" t="s">
        <v>541</v>
      </c>
    </row>
    <row r="69" spans="1:4">
      <c r="A69" s="2" t="s">
        <v>418</v>
      </c>
      <c r="B69" s="2">
        <f t="shared" ref="B69:B78" si="2">B68+1</f>
        <v>69</v>
      </c>
      <c r="C69" s="2" t="s">
        <v>336</v>
      </c>
      <c r="D69" t="s">
        <v>568</v>
      </c>
    </row>
    <row r="70" spans="1:4">
      <c r="A70" s="2" t="s">
        <v>418</v>
      </c>
      <c r="B70" s="2">
        <f t="shared" si="2"/>
        <v>70</v>
      </c>
      <c r="C70" s="2" t="s">
        <v>303</v>
      </c>
      <c r="D70" t="s">
        <v>569</v>
      </c>
    </row>
    <row r="71" spans="1:4">
      <c r="A71" s="2" t="s">
        <v>417</v>
      </c>
      <c r="B71" s="2">
        <f t="shared" si="2"/>
        <v>71</v>
      </c>
      <c r="C71" s="2" t="s">
        <v>278</v>
      </c>
      <c r="D71" t="s">
        <v>542</v>
      </c>
    </row>
    <row r="72" spans="1:4">
      <c r="A72" s="2" t="s">
        <v>415</v>
      </c>
      <c r="B72" s="2">
        <f t="shared" si="2"/>
        <v>72</v>
      </c>
      <c r="C72" s="2" t="s">
        <v>295</v>
      </c>
      <c r="D72" t="s">
        <v>570</v>
      </c>
    </row>
    <row r="73" spans="1:4">
      <c r="A73" s="2" t="s">
        <v>415</v>
      </c>
      <c r="B73" s="2">
        <f t="shared" si="2"/>
        <v>73</v>
      </c>
      <c r="C73" s="2" t="s">
        <v>237</v>
      </c>
      <c r="D73" t="s">
        <v>543</v>
      </c>
    </row>
    <row r="74" spans="1:4">
      <c r="A74" s="2" t="s">
        <v>415</v>
      </c>
      <c r="B74" s="2">
        <f t="shared" si="2"/>
        <v>74</v>
      </c>
      <c r="C74" s="2" t="s">
        <v>292</v>
      </c>
    </row>
    <row r="75" spans="1:4">
      <c r="A75" s="2" t="s">
        <v>415</v>
      </c>
      <c r="B75" s="2">
        <f t="shared" si="2"/>
        <v>75</v>
      </c>
      <c r="C75" s="2" t="s">
        <v>404</v>
      </c>
      <c r="D75" t="s">
        <v>582</v>
      </c>
    </row>
    <row r="76" spans="1:4">
      <c r="A76" s="2" t="s">
        <v>415</v>
      </c>
      <c r="B76" s="2">
        <f t="shared" si="2"/>
        <v>76</v>
      </c>
      <c r="C76" s="2" t="s">
        <v>238</v>
      </c>
      <c r="D76" t="s">
        <v>544</v>
      </c>
    </row>
    <row r="77" spans="1:4">
      <c r="A77" s="2" t="s">
        <v>415</v>
      </c>
      <c r="B77" s="2">
        <f t="shared" si="2"/>
        <v>77</v>
      </c>
      <c r="C77" s="2" t="s">
        <v>239</v>
      </c>
      <c r="D77" s="22" t="s">
        <v>591</v>
      </c>
    </row>
    <row r="78" spans="1:4">
      <c r="A78" s="2" t="s">
        <v>415</v>
      </c>
      <c r="B78" s="2">
        <f t="shared" si="2"/>
        <v>78</v>
      </c>
      <c r="C78" s="2" t="s">
        <v>240</v>
      </c>
      <c r="D78" t="s">
        <v>525</v>
      </c>
    </row>
    <row r="79" spans="1:4">
      <c r="A79" s="2" t="s">
        <v>415</v>
      </c>
      <c r="B79" s="2">
        <f t="shared" ref="B79:B108" si="3">B78+1</f>
        <v>79</v>
      </c>
      <c r="C79" s="2" t="s">
        <v>241</v>
      </c>
      <c r="D79" s="22" t="s">
        <v>526</v>
      </c>
    </row>
    <row r="80" spans="1:4">
      <c r="A80" s="2" t="s">
        <v>415</v>
      </c>
      <c r="B80" s="2">
        <f t="shared" si="3"/>
        <v>80</v>
      </c>
      <c r="C80" s="2" t="s">
        <v>243</v>
      </c>
      <c r="D80" s="22" t="s">
        <v>527</v>
      </c>
    </row>
    <row r="81" spans="1:4">
      <c r="A81" s="2" t="s">
        <v>415</v>
      </c>
      <c r="B81" s="2">
        <f t="shared" si="3"/>
        <v>81</v>
      </c>
      <c r="C81" s="2" t="s">
        <v>244</v>
      </c>
      <c r="D81" t="s">
        <v>528</v>
      </c>
    </row>
    <row r="82" spans="1:4">
      <c r="A82" s="2" t="s">
        <v>415</v>
      </c>
      <c r="B82" s="2">
        <f t="shared" si="3"/>
        <v>82</v>
      </c>
      <c r="C82" s="2" t="s">
        <v>245</v>
      </c>
      <c r="D82" t="s">
        <v>529</v>
      </c>
    </row>
    <row r="83" spans="1:4">
      <c r="A83" s="2" t="s">
        <v>415</v>
      </c>
      <c r="B83" s="2">
        <f t="shared" si="3"/>
        <v>83</v>
      </c>
      <c r="C83" s="2" t="s">
        <v>247</v>
      </c>
      <c r="D83" s="22" t="s">
        <v>530</v>
      </c>
    </row>
    <row r="84" spans="1:4">
      <c r="A84" s="2" t="s">
        <v>418</v>
      </c>
      <c r="B84" s="2">
        <f t="shared" si="3"/>
        <v>84</v>
      </c>
      <c r="C84" s="2" t="s">
        <v>249</v>
      </c>
      <c r="D84" s="22" t="s">
        <v>531</v>
      </c>
    </row>
    <row r="85" spans="1:4">
      <c r="A85" s="2" t="s">
        <v>415</v>
      </c>
      <c r="B85" s="2">
        <f t="shared" si="3"/>
        <v>85</v>
      </c>
      <c r="C85" s="2" t="s">
        <v>250</v>
      </c>
      <c r="D85" s="22" t="s">
        <v>532</v>
      </c>
    </row>
    <row r="86" spans="1:4">
      <c r="A86" s="2" t="s">
        <v>415</v>
      </c>
      <c r="B86" s="2">
        <f t="shared" si="3"/>
        <v>86</v>
      </c>
      <c r="C86" s="2" t="s">
        <v>251</v>
      </c>
      <c r="D86" s="22" t="s">
        <v>533</v>
      </c>
    </row>
    <row r="87" spans="1:4">
      <c r="A87" s="2" t="s">
        <v>415</v>
      </c>
      <c r="B87" s="2">
        <f t="shared" si="3"/>
        <v>87</v>
      </c>
      <c r="C87" s="2" t="s">
        <v>355</v>
      </c>
      <c r="D87" s="22" t="s">
        <v>534</v>
      </c>
    </row>
    <row r="88" spans="1:4">
      <c r="A88" s="2" t="s">
        <v>417</v>
      </c>
      <c r="B88" s="2">
        <f t="shared" si="3"/>
        <v>88</v>
      </c>
      <c r="C88" s="2" t="s">
        <v>284</v>
      </c>
      <c r="D88" t="s">
        <v>590</v>
      </c>
    </row>
    <row r="89" spans="1:4">
      <c r="A89" s="2" t="s">
        <v>415</v>
      </c>
      <c r="B89" s="2">
        <f t="shared" si="3"/>
        <v>89</v>
      </c>
      <c r="C89" s="2" t="s">
        <v>289</v>
      </c>
      <c r="D89" t="s">
        <v>548</v>
      </c>
    </row>
    <row r="90" spans="1:4">
      <c r="A90" s="2" t="s">
        <v>415</v>
      </c>
      <c r="B90" s="2">
        <f t="shared" si="3"/>
        <v>90</v>
      </c>
      <c r="C90" s="2" t="s">
        <v>252</v>
      </c>
      <c r="D90" t="s">
        <v>549</v>
      </c>
    </row>
    <row r="91" spans="1:4">
      <c r="A91" s="2" t="s">
        <v>415</v>
      </c>
      <c r="B91" s="2">
        <f t="shared" si="3"/>
        <v>91</v>
      </c>
      <c r="C91" s="2" t="s">
        <v>279</v>
      </c>
      <c r="D91" t="s">
        <v>550</v>
      </c>
    </row>
    <row r="92" spans="1:4">
      <c r="A92" s="2" t="s">
        <v>415</v>
      </c>
      <c r="B92" s="2">
        <f t="shared" si="3"/>
        <v>92</v>
      </c>
      <c r="C92" s="2" t="s">
        <v>253</v>
      </c>
      <c r="D92" s="22" t="s">
        <v>551</v>
      </c>
    </row>
    <row r="93" spans="1:4">
      <c r="A93" s="2" t="s">
        <v>415</v>
      </c>
      <c r="B93" s="2">
        <f t="shared" si="3"/>
        <v>93</v>
      </c>
      <c r="C93" s="2" t="s">
        <v>297</v>
      </c>
    </row>
    <row r="94" spans="1:4">
      <c r="A94" s="2" t="s">
        <v>415</v>
      </c>
      <c r="B94" s="2">
        <f t="shared" si="3"/>
        <v>94</v>
      </c>
      <c r="C94" s="2" t="s">
        <v>396</v>
      </c>
      <c r="D94" t="s">
        <v>577</v>
      </c>
    </row>
    <row r="95" spans="1:4">
      <c r="A95" s="2" t="s">
        <v>415</v>
      </c>
      <c r="B95" s="2">
        <f t="shared" si="3"/>
        <v>95</v>
      </c>
      <c r="C95" s="2" t="s">
        <v>254</v>
      </c>
      <c r="D95" s="22" t="s">
        <v>552</v>
      </c>
    </row>
    <row r="96" spans="1:4">
      <c r="A96" s="2" t="s">
        <v>415</v>
      </c>
      <c r="B96" s="2">
        <f t="shared" si="3"/>
        <v>96</v>
      </c>
      <c r="C96" s="2" t="s">
        <v>256</v>
      </c>
      <c r="D96" s="22" t="s">
        <v>553</v>
      </c>
    </row>
    <row r="97" spans="1:4">
      <c r="A97" s="2" t="s">
        <v>415</v>
      </c>
      <c r="B97" s="2">
        <f t="shared" si="3"/>
        <v>97</v>
      </c>
      <c r="C97" s="2" t="s">
        <v>257</v>
      </c>
      <c r="D97" t="s">
        <v>554</v>
      </c>
    </row>
    <row r="98" spans="1:4">
      <c r="A98" s="2" t="s">
        <v>415</v>
      </c>
      <c r="B98" s="2">
        <f t="shared" si="3"/>
        <v>98</v>
      </c>
      <c r="C98" s="2" t="s">
        <v>340</v>
      </c>
      <c r="D98" t="s">
        <v>571</v>
      </c>
    </row>
    <row r="99" spans="1:4">
      <c r="A99" s="2" t="s">
        <v>415</v>
      </c>
      <c r="B99" s="2">
        <f t="shared" si="3"/>
        <v>99</v>
      </c>
      <c r="C99" s="2" t="s">
        <v>258</v>
      </c>
      <c r="D99" t="s">
        <v>583</v>
      </c>
    </row>
    <row r="100" spans="1:4">
      <c r="A100" s="2" t="s">
        <v>415</v>
      </c>
      <c r="B100" s="2">
        <f t="shared" si="3"/>
        <v>100</v>
      </c>
      <c r="C100" s="2" t="s">
        <v>410</v>
      </c>
    </row>
    <row r="101" spans="1:4">
      <c r="A101" s="2" t="s">
        <v>415</v>
      </c>
      <c r="B101" s="2">
        <f t="shared" si="3"/>
        <v>101</v>
      </c>
      <c r="C101" s="2" t="s">
        <v>402</v>
      </c>
    </row>
    <row r="102" spans="1:4">
      <c r="A102" s="2" t="s">
        <v>415</v>
      </c>
      <c r="B102" s="2">
        <f t="shared" si="3"/>
        <v>102</v>
      </c>
      <c r="C102" s="2" t="s">
        <v>384</v>
      </c>
    </row>
    <row r="103" spans="1:4">
      <c r="A103" s="2" t="s">
        <v>415</v>
      </c>
      <c r="B103" s="2">
        <f t="shared" si="3"/>
        <v>103</v>
      </c>
      <c r="C103" s="2" t="s">
        <v>405</v>
      </c>
    </row>
    <row r="104" spans="1:4">
      <c r="A104" s="2" t="s">
        <v>415</v>
      </c>
      <c r="B104" s="2">
        <f t="shared" si="3"/>
        <v>104</v>
      </c>
      <c r="C104" s="2" t="s">
        <v>389</v>
      </c>
    </row>
    <row r="105" spans="1:4">
      <c r="A105" s="2" t="s">
        <v>415</v>
      </c>
      <c r="B105" s="2">
        <f t="shared" si="3"/>
        <v>105</v>
      </c>
      <c r="C105" s="2" t="s">
        <v>407</v>
      </c>
    </row>
    <row r="106" spans="1:4">
      <c r="A106" s="2" t="s">
        <v>415</v>
      </c>
      <c r="B106" s="2">
        <f t="shared" si="3"/>
        <v>106</v>
      </c>
      <c r="C106" s="2" t="s">
        <v>390</v>
      </c>
      <c r="D106" t="s">
        <v>584</v>
      </c>
    </row>
    <row r="107" spans="1:4">
      <c r="A107" s="2" t="s">
        <v>415</v>
      </c>
      <c r="B107" s="2">
        <f t="shared" si="3"/>
        <v>107</v>
      </c>
      <c r="C107" s="2" t="s">
        <v>259</v>
      </c>
      <c r="D107" t="s">
        <v>555</v>
      </c>
    </row>
    <row r="108" spans="1:4">
      <c r="A108" s="2" t="s">
        <v>415</v>
      </c>
      <c r="B108" s="2">
        <f t="shared" si="3"/>
        <v>108</v>
      </c>
      <c r="C108" s="2" t="s">
        <v>287</v>
      </c>
      <c r="D108" t="s">
        <v>585</v>
      </c>
    </row>
    <row r="109" spans="1:4">
      <c r="A109" s="2" t="s">
        <v>415</v>
      </c>
      <c r="B109" s="2">
        <f t="shared" ref="B109:B120" si="4">B108+1</f>
        <v>109</v>
      </c>
      <c r="C109" s="2" t="s">
        <v>288</v>
      </c>
      <c r="D109" t="s">
        <v>586</v>
      </c>
    </row>
    <row r="110" spans="1:4">
      <c r="A110" s="2" t="s">
        <v>415</v>
      </c>
      <c r="B110" s="2">
        <f t="shared" si="4"/>
        <v>110</v>
      </c>
      <c r="C110" s="2" t="s">
        <v>55</v>
      </c>
      <c r="D110" s="22" t="s">
        <v>556</v>
      </c>
    </row>
    <row r="111" spans="1:4">
      <c r="A111" s="2" t="s">
        <v>415</v>
      </c>
      <c r="B111" s="2">
        <f t="shared" si="4"/>
        <v>111</v>
      </c>
      <c r="C111" s="2" t="s">
        <v>260</v>
      </c>
      <c r="D111" t="s">
        <v>557</v>
      </c>
    </row>
    <row r="112" spans="1:4">
      <c r="A112" s="2" t="s">
        <v>415</v>
      </c>
      <c r="B112" s="2">
        <f t="shared" si="4"/>
        <v>112</v>
      </c>
      <c r="C112" s="2" t="s">
        <v>261</v>
      </c>
      <c r="D112" t="s">
        <v>589</v>
      </c>
    </row>
    <row r="113" spans="1:4">
      <c r="A113" s="2" t="s">
        <v>417</v>
      </c>
      <c r="B113" s="2">
        <f t="shared" si="4"/>
        <v>113</v>
      </c>
      <c r="C113" s="2" t="s">
        <v>280</v>
      </c>
      <c r="D113" t="s">
        <v>542</v>
      </c>
    </row>
    <row r="114" spans="1:4">
      <c r="A114" s="2" t="s">
        <v>415</v>
      </c>
      <c r="B114" s="2">
        <f t="shared" si="4"/>
        <v>114</v>
      </c>
      <c r="C114" s="2" t="s">
        <v>262</v>
      </c>
      <c r="D114" t="s">
        <v>558</v>
      </c>
    </row>
    <row r="115" spans="1:4">
      <c r="A115" s="2" t="s">
        <v>415</v>
      </c>
      <c r="B115" s="2">
        <f t="shared" si="4"/>
        <v>115</v>
      </c>
      <c r="C115" s="2" t="s">
        <v>304</v>
      </c>
      <c r="D115" t="s">
        <v>573</v>
      </c>
    </row>
    <row r="116" spans="1:4">
      <c r="A116" s="2" t="s">
        <v>415</v>
      </c>
      <c r="B116" s="2">
        <f t="shared" si="4"/>
        <v>116</v>
      </c>
      <c r="C116" s="2" t="s">
        <v>263</v>
      </c>
      <c r="D116" t="s">
        <v>559</v>
      </c>
    </row>
    <row r="117" spans="1:4">
      <c r="A117" s="2" t="s">
        <v>415</v>
      </c>
      <c r="B117" s="2">
        <f t="shared" si="4"/>
        <v>117</v>
      </c>
      <c r="C117" s="2" t="s">
        <v>264</v>
      </c>
      <c r="D117" s="22" t="s">
        <v>560</v>
      </c>
    </row>
    <row r="118" spans="1:4">
      <c r="A118" s="2" t="s">
        <v>415</v>
      </c>
      <c r="B118" s="2">
        <f t="shared" si="4"/>
        <v>118</v>
      </c>
      <c r="C118" s="2" t="s">
        <v>265</v>
      </c>
      <c r="D118" s="22" t="s">
        <v>561</v>
      </c>
    </row>
    <row r="119" spans="1:4">
      <c r="A119" s="2" t="s">
        <v>415</v>
      </c>
      <c r="B119" s="2">
        <f t="shared" si="4"/>
        <v>119</v>
      </c>
      <c r="C119" s="2" t="s">
        <v>266</v>
      </c>
      <c r="D119" t="s">
        <v>562</v>
      </c>
    </row>
    <row r="120" spans="1:4">
      <c r="A120" s="2" t="s">
        <v>415</v>
      </c>
      <c r="B120" s="2">
        <f t="shared" si="4"/>
        <v>120</v>
      </c>
      <c r="C120" s="2" t="s">
        <v>267</v>
      </c>
      <c r="D120" t="s">
        <v>563</v>
      </c>
    </row>
    <row r="121" spans="1:4">
      <c r="A121" s="2" t="s">
        <v>415</v>
      </c>
      <c r="B121" s="2">
        <f t="shared" ref="B121:B147" si="5">B120+1</f>
        <v>121</v>
      </c>
      <c r="C121" s="2" t="s">
        <v>269</v>
      </c>
      <c r="D121" t="s">
        <v>578</v>
      </c>
    </row>
    <row r="122" spans="1:4">
      <c r="A122" s="2" t="s">
        <v>417</v>
      </c>
      <c r="B122" s="2">
        <f t="shared" si="5"/>
        <v>122</v>
      </c>
      <c r="C122" s="2" t="s">
        <v>281</v>
      </c>
      <c r="D122" t="s">
        <v>564</v>
      </c>
    </row>
    <row r="123" spans="1:4">
      <c r="A123" s="2" t="s">
        <v>415</v>
      </c>
      <c r="B123" s="2">
        <f t="shared" si="5"/>
        <v>123</v>
      </c>
      <c r="C123" s="2" t="s">
        <v>356</v>
      </c>
      <c r="D123" t="s">
        <v>572</v>
      </c>
    </row>
    <row r="124" spans="1:4">
      <c r="A124" s="2" t="s">
        <v>415</v>
      </c>
      <c r="B124" s="2">
        <f t="shared" si="5"/>
        <v>124</v>
      </c>
      <c r="C124" s="2" t="s">
        <v>310</v>
      </c>
    </row>
    <row r="125" spans="1:4">
      <c r="A125" s="2" t="s">
        <v>415</v>
      </c>
      <c r="B125" s="2">
        <f t="shared" si="5"/>
        <v>125</v>
      </c>
      <c r="C125" s="2" t="s">
        <v>312</v>
      </c>
    </row>
    <row r="126" spans="1:4">
      <c r="A126" s="2" t="s">
        <v>415</v>
      </c>
      <c r="B126" s="2">
        <f t="shared" si="5"/>
        <v>126</v>
      </c>
      <c r="C126" s="2" t="s">
        <v>314</v>
      </c>
    </row>
    <row r="127" spans="1:4">
      <c r="A127" s="2" t="s">
        <v>415</v>
      </c>
      <c r="B127" s="2">
        <f t="shared" si="5"/>
        <v>127</v>
      </c>
      <c r="C127" s="2" t="s">
        <v>360</v>
      </c>
    </row>
    <row r="128" spans="1:4">
      <c r="A128" s="2" t="s">
        <v>415</v>
      </c>
      <c r="B128" s="2">
        <f t="shared" si="5"/>
        <v>128</v>
      </c>
      <c r="C128" s="2" t="s">
        <v>430</v>
      </c>
      <c r="D128" t="s">
        <v>566</v>
      </c>
    </row>
    <row r="129" spans="1:4">
      <c r="A129" s="2" t="s">
        <v>415</v>
      </c>
      <c r="B129" s="2">
        <f t="shared" si="5"/>
        <v>129</v>
      </c>
      <c r="C129" s="2" t="s">
        <v>316</v>
      </c>
      <c r="D129" t="s">
        <v>574</v>
      </c>
    </row>
    <row r="130" spans="1:4">
      <c r="A130" s="2" t="s">
        <v>415</v>
      </c>
      <c r="B130" s="2">
        <f t="shared" si="5"/>
        <v>130</v>
      </c>
      <c r="C130" s="2" t="s">
        <v>318</v>
      </c>
      <c r="D130" t="s">
        <v>575</v>
      </c>
    </row>
    <row r="131" spans="1:4">
      <c r="A131" s="2" t="s">
        <v>415</v>
      </c>
      <c r="B131" s="2">
        <f t="shared" si="5"/>
        <v>131</v>
      </c>
      <c r="C131" s="2" t="s">
        <v>319</v>
      </c>
      <c r="D131" t="s">
        <v>576</v>
      </c>
    </row>
    <row r="132" spans="1:4">
      <c r="A132" s="2" t="s">
        <v>415</v>
      </c>
      <c r="B132" s="2">
        <f t="shared" si="5"/>
        <v>132</v>
      </c>
      <c r="C132" s="2" t="s">
        <v>321</v>
      </c>
    </row>
    <row r="133" spans="1:4">
      <c r="A133" s="2" t="s">
        <v>419</v>
      </c>
      <c r="B133" s="2">
        <f t="shared" si="5"/>
        <v>133</v>
      </c>
      <c r="C133" s="2" t="s">
        <v>322</v>
      </c>
    </row>
    <row r="134" spans="1:4">
      <c r="A134" s="2" t="s">
        <v>416</v>
      </c>
      <c r="B134" s="2">
        <f t="shared" si="5"/>
        <v>134</v>
      </c>
      <c r="C134" s="2" t="s">
        <v>326</v>
      </c>
      <c r="D134" t="s">
        <v>565</v>
      </c>
    </row>
    <row r="135" spans="1:4">
      <c r="A135" s="2" t="s">
        <v>415</v>
      </c>
      <c r="B135" s="2">
        <f t="shared" si="5"/>
        <v>135</v>
      </c>
      <c r="C135" s="2" t="s">
        <v>328</v>
      </c>
    </row>
    <row r="136" spans="1:4">
      <c r="A136" s="2" t="s">
        <v>415</v>
      </c>
      <c r="B136" s="2">
        <f t="shared" si="5"/>
        <v>136</v>
      </c>
      <c r="C136" s="2" t="s">
        <v>329</v>
      </c>
    </row>
    <row r="137" spans="1:4">
      <c r="A137" s="2" t="s">
        <v>415</v>
      </c>
      <c r="B137" s="2">
        <f t="shared" si="5"/>
        <v>137</v>
      </c>
      <c r="C137" s="2" t="s">
        <v>331</v>
      </c>
    </row>
    <row r="138" spans="1:4">
      <c r="A138" s="2" t="s">
        <v>415</v>
      </c>
      <c r="B138" s="2">
        <f t="shared" si="5"/>
        <v>138</v>
      </c>
      <c r="C138" s="2" t="s">
        <v>343</v>
      </c>
    </row>
    <row r="139" spans="1:4">
      <c r="A139" s="2" t="s">
        <v>415</v>
      </c>
      <c r="B139" s="2">
        <f t="shared" si="5"/>
        <v>139</v>
      </c>
      <c r="C139" s="2" t="s">
        <v>381</v>
      </c>
      <c r="D139" t="s">
        <v>588</v>
      </c>
    </row>
    <row r="140" spans="1:4">
      <c r="A140" s="2" t="s">
        <v>415</v>
      </c>
      <c r="B140" s="2">
        <f t="shared" si="5"/>
        <v>140</v>
      </c>
      <c r="C140" s="2" t="s">
        <v>382</v>
      </c>
    </row>
    <row r="141" spans="1:4">
      <c r="A141" s="2" t="s">
        <v>415</v>
      </c>
      <c r="B141" s="2">
        <f t="shared" si="5"/>
        <v>141</v>
      </c>
      <c r="C141" s="2" t="s">
        <v>333</v>
      </c>
      <c r="D141" t="s">
        <v>587</v>
      </c>
    </row>
    <row r="142" spans="1:4">
      <c r="A142" s="2" t="s">
        <v>44</v>
      </c>
      <c r="B142" s="2">
        <f t="shared" si="5"/>
        <v>142</v>
      </c>
      <c r="C142" s="2" t="s">
        <v>447</v>
      </c>
      <c r="D142" t="s">
        <v>469</v>
      </c>
    </row>
    <row r="143" spans="1:4">
      <c r="A143" s="2" t="s">
        <v>44</v>
      </c>
      <c r="B143" s="2">
        <f t="shared" si="5"/>
        <v>143</v>
      </c>
      <c r="C143" s="2" t="s">
        <v>448</v>
      </c>
      <c r="D143" t="s">
        <v>470</v>
      </c>
    </row>
    <row r="144" spans="1:4">
      <c r="A144" s="2" t="s">
        <v>44</v>
      </c>
      <c r="B144" s="2">
        <f t="shared" si="5"/>
        <v>144</v>
      </c>
      <c r="C144" s="2" t="s">
        <v>450</v>
      </c>
      <c r="D144" t="s">
        <v>471</v>
      </c>
    </row>
    <row r="145" spans="1:5">
      <c r="A145" s="2" t="s">
        <v>44</v>
      </c>
      <c r="B145" s="2">
        <f t="shared" si="5"/>
        <v>145</v>
      </c>
      <c r="C145" s="2" t="s">
        <v>451</v>
      </c>
      <c r="D145" t="s">
        <v>459</v>
      </c>
      <c r="E145" t="s">
        <v>507</v>
      </c>
    </row>
    <row r="146" spans="1:5">
      <c r="A146" s="2" t="s">
        <v>44</v>
      </c>
      <c r="B146" s="2">
        <f t="shared" si="5"/>
        <v>146</v>
      </c>
      <c r="C146" s="2" t="s">
        <v>453</v>
      </c>
      <c r="D146" t="s">
        <v>460</v>
      </c>
    </row>
    <row r="147" spans="1:5">
      <c r="A147" s="2" t="s">
        <v>44</v>
      </c>
      <c r="B147" s="2">
        <f t="shared" si="5"/>
        <v>147</v>
      </c>
      <c r="C147" s="2" t="s">
        <v>285</v>
      </c>
      <c r="D147" t="s">
        <v>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44"/>
  <sheetViews>
    <sheetView workbookViewId="0">
      <selection activeCell="A17" sqref="A17"/>
    </sheetView>
  </sheetViews>
  <sheetFormatPr defaultRowHeight="14.4"/>
  <cols>
    <col min="1" max="1" width="38.44140625" customWidth="1"/>
  </cols>
  <sheetData>
    <row r="1" spans="1:2">
      <c r="A1" s="2" t="s">
        <v>44</v>
      </c>
      <c r="B1" t="s">
        <v>512</v>
      </c>
    </row>
    <row r="2" spans="1:2">
      <c r="A2" s="2" t="s">
        <v>510</v>
      </c>
      <c r="B2" t="s">
        <v>511</v>
      </c>
    </row>
    <row r="3" spans="1:2">
      <c r="A3" s="2" t="s">
        <v>508</v>
      </c>
      <c r="B3" t="s">
        <v>513</v>
      </c>
    </row>
    <row r="4" spans="1:2">
      <c r="A4" s="2" t="s">
        <v>509</v>
      </c>
      <c r="B4" t="s">
        <v>514</v>
      </c>
    </row>
    <row r="5" spans="1:2">
      <c r="A5" s="2"/>
    </row>
    <row r="6" spans="1:2">
      <c r="A6" s="2"/>
    </row>
    <row r="7" spans="1:2">
      <c r="A7" s="2"/>
    </row>
    <row r="8" spans="1:2">
      <c r="A8" s="2"/>
    </row>
    <row r="9" spans="1:2">
      <c r="A9" s="2"/>
    </row>
    <row r="10" spans="1:2">
      <c r="A10" s="2"/>
    </row>
    <row r="11" spans="1:2">
      <c r="A11" s="2"/>
    </row>
    <row r="12" spans="1:2">
      <c r="A12" s="2"/>
    </row>
    <row r="13" spans="1:2">
      <c r="A13" s="2"/>
    </row>
    <row r="14" spans="1:2">
      <c r="A14" s="2"/>
    </row>
    <row r="15" spans="1:2">
      <c r="A15" s="2"/>
    </row>
    <row r="16" spans="1:2">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2">
      <c r="A33" s="2"/>
    </row>
    <row r="34" spans="1:2">
      <c r="A34" s="2"/>
    </row>
    <row r="35" spans="1:2">
      <c r="A35" s="2"/>
    </row>
    <row r="36" spans="1:2">
      <c r="A36" s="2"/>
    </row>
    <row r="37" spans="1:2">
      <c r="A37" s="2"/>
    </row>
    <row r="38" spans="1:2">
      <c r="A38" s="2"/>
      <c r="B38" s="22"/>
    </row>
    <row r="39" spans="1:2">
      <c r="A39" s="2"/>
    </row>
    <row r="40" spans="1:2">
      <c r="A40" s="2"/>
    </row>
    <row r="41" spans="1:2">
      <c r="A41" s="2"/>
    </row>
    <row r="42" spans="1:2">
      <c r="A42" s="2"/>
    </row>
    <row r="43" spans="1:2">
      <c r="A43" s="2"/>
    </row>
    <row r="44" spans="1:2">
      <c r="A4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macoupin budget</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 Duncan</cp:lastModifiedBy>
  <cp:lastPrinted>2013-10-15T15:29:53Z</cp:lastPrinted>
  <dcterms:created xsi:type="dcterms:W3CDTF">2013-07-16T15:16:05Z</dcterms:created>
  <dcterms:modified xsi:type="dcterms:W3CDTF">2013-11-22T23:30:44Z</dcterms:modified>
</cp:coreProperties>
</file>