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e/Downloads/req_023_facebook_ipcc_data/Mitigation_Options/"/>
    </mc:Choice>
  </mc:AlternateContent>
  <xr:revisionPtr revIDLastSave="0" documentId="13_ncr:1_{5D7A0D12-2CB0-1649-9290-738E286F22BA}" xr6:coauthVersionLast="47" xr6:coauthVersionMax="47" xr10:uidLastSave="{00000000-0000-0000-0000-000000000000}"/>
  <bookViews>
    <workbookView xWindow="0" yWindow="500" windowWidth="28700" windowHeight="15760" activeTab="1" xr2:uid="{00000000-000D-0000-FFFF-FFFF00000000}"/>
  </bookViews>
  <sheets>
    <sheet name="Sheet1" sheetId="1" state="hidden" r:id="rId1"/>
    <sheet name="Data" sheetId="2" r:id="rId2"/>
    <sheet name="Column Mean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1" i="1" l="1"/>
  <c r="I131" i="1"/>
  <c r="J18" i="1" l="1"/>
  <c r="F18" i="1"/>
  <c r="B18" i="1"/>
  <c r="D47" i="1" l="1"/>
  <c r="H45" i="1"/>
  <c r="F45" i="1"/>
  <c r="D45" i="1"/>
  <c r="N45" i="1" s="1"/>
  <c r="H47" i="1"/>
  <c r="F47" i="1"/>
  <c r="J16" i="1"/>
  <c r="H16" i="1"/>
  <c r="H12" i="1"/>
  <c r="F12" i="1"/>
  <c r="D12" i="1"/>
  <c r="H14" i="1"/>
  <c r="F14" i="1"/>
  <c r="D14" i="1"/>
  <c r="N47" i="1" l="1"/>
  <c r="G135" i="1"/>
  <c r="F135" i="1"/>
  <c r="E135" i="1"/>
  <c r="B124" i="1"/>
  <c r="J126" i="1"/>
  <c r="J124" i="1"/>
  <c r="H126" i="1"/>
  <c r="F126" i="1"/>
  <c r="F124" i="1"/>
  <c r="D126" i="1"/>
  <c r="D124" i="1"/>
  <c r="B127" i="1"/>
  <c r="J136" i="1"/>
  <c r="I136" i="1"/>
  <c r="H136" i="1"/>
  <c r="J138" i="1" l="1"/>
  <c r="I138" i="1"/>
  <c r="O71" i="1"/>
  <c r="N71" i="1"/>
  <c r="O69" i="1"/>
  <c r="N69" i="1"/>
  <c r="O67" i="1"/>
  <c r="N67" i="1"/>
  <c r="O65" i="1"/>
  <c r="N65" i="1"/>
  <c r="O63" i="1"/>
  <c r="N63" i="1"/>
  <c r="O61" i="1"/>
  <c r="N61" i="1"/>
  <c r="O55" i="1"/>
  <c r="N55" i="1"/>
  <c r="K107" i="1"/>
  <c r="J107" i="1"/>
  <c r="I107" i="1"/>
  <c r="H107" i="1"/>
  <c r="G107" i="1"/>
  <c r="F107" i="1"/>
  <c r="E107" i="1"/>
  <c r="D107" i="1"/>
  <c r="C107" i="1"/>
  <c r="B107" i="1"/>
  <c r="K105" i="1"/>
  <c r="J105" i="1"/>
  <c r="I105" i="1"/>
  <c r="H105" i="1"/>
  <c r="G105" i="1"/>
  <c r="F105" i="1"/>
  <c r="E105" i="1"/>
  <c r="D105" i="1"/>
  <c r="C105" i="1"/>
  <c r="B105" i="1"/>
  <c r="D106" i="1"/>
  <c r="B106" i="1"/>
  <c r="D104" i="1"/>
  <c r="B104" i="1"/>
  <c r="G160" i="1"/>
  <c r="H160" i="1" s="1"/>
  <c r="F160" i="1"/>
  <c r="L136" i="1" l="1"/>
  <c r="J102" i="1"/>
  <c r="H102" i="1"/>
  <c r="F102" i="1"/>
  <c r="D102" i="1"/>
  <c r="B102" i="1"/>
  <c r="M136" i="1" l="1"/>
  <c r="N136" i="1" s="1"/>
  <c r="J114" i="1"/>
  <c r="K115" i="1" s="1"/>
  <c r="H114" i="1"/>
  <c r="H115" i="1" s="1"/>
  <c r="F114" i="1"/>
  <c r="G115" i="1" s="1"/>
  <c r="D114" i="1"/>
  <c r="E115" i="1" s="1"/>
  <c r="B114" i="1"/>
  <c r="C115" i="1" s="1"/>
  <c r="L132" i="1"/>
  <c r="M141" i="1"/>
  <c r="N141" i="1" s="1"/>
  <c r="M140" i="1"/>
  <c r="N140" i="1" s="1"/>
  <c r="M135" i="1"/>
  <c r="N135" i="1" s="1"/>
  <c r="M134" i="1"/>
  <c r="N134" i="1" s="1"/>
  <c r="M133" i="1"/>
  <c r="N133" i="1" s="1"/>
  <c r="L141" i="1"/>
  <c r="L140" i="1"/>
  <c r="L135" i="1"/>
  <c r="L134" i="1"/>
  <c r="L133" i="1"/>
  <c r="L131" i="1"/>
  <c r="L137" i="1"/>
  <c r="M131" i="1" l="1"/>
  <c r="N131" i="1" s="1"/>
  <c r="M137" i="1"/>
  <c r="N137" i="1" s="1"/>
  <c r="B115" i="1"/>
  <c r="F115" i="1"/>
  <c r="M132" i="1"/>
  <c r="N132" i="1" s="1"/>
  <c r="I115" i="1"/>
  <c r="J115" i="1"/>
  <c r="D115" i="1"/>
  <c r="L138" i="1" l="1"/>
  <c r="J139" i="1"/>
  <c r="J143" i="1" s="1"/>
  <c r="I139" i="1"/>
  <c r="L139" i="1" l="1"/>
  <c r="I143" i="1"/>
  <c r="M139" i="1"/>
  <c r="N139" i="1" s="1"/>
  <c r="L143" i="1"/>
  <c r="M138" i="1"/>
  <c r="N138" i="1" s="1"/>
  <c r="H132" i="1"/>
  <c r="H143" i="1" l="1"/>
  <c r="N143" i="1"/>
  <c r="M143" i="1" s="1"/>
  <c r="F20" i="1"/>
  <c r="F22" i="1"/>
  <c r="D22" i="1"/>
  <c r="B22" i="1"/>
  <c r="J10" i="1"/>
  <c r="H10" i="1"/>
  <c r="J8" i="1"/>
  <c r="H8" i="1"/>
  <c r="O19" i="1"/>
  <c r="N19" i="1"/>
  <c r="O17" i="1"/>
  <c r="N17" i="1"/>
  <c r="O15" i="1"/>
  <c r="N15" i="1"/>
  <c r="O13" i="1"/>
  <c r="N13" i="1"/>
  <c r="O11" i="1"/>
  <c r="N11" i="1"/>
  <c r="O9" i="1"/>
  <c r="N9" i="1"/>
  <c r="J127" i="1" l="1"/>
  <c r="J125" i="1"/>
  <c r="B161" i="1"/>
  <c r="B163" i="1" s="1"/>
  <c r="J144" i="1"/>
  <c r="I144" i="1"/>
  <c r="D161" i="1"/>
  <c r="C161" i="1"/>
  <c r="D20" i="1"/>
  <c r="B20" i="1"/>
  <c r="B125" i="1" s="1"/>
  <c r="H20" i="1"/>
  <c r="H54" i="1"/>
  <c r="F54" i="1"/>
  <c r="F125" i="1" s="1"/>
  <c r="D54" i="1"/>
  <c r="D127" i="1" s="1"/>
  <c r="H29" i="1"/>
  <c r="J31" i="1"/>
  <c r="H31" i="1"/>
  <c r="F31" i="1"/>
  <c r="H33" i="1"/>
  <c r="F33" i="1"/>
  <c r="N33" i="1" s="1"/>
  <c r="H35" i="1"/>
  <c r="H124" i="1" s="1"/>
  <c r="L124" i="1" s="1"/>
  <c r="H37" i="1"/>
  <c r="H127" i="1" s="1"/>
  <c r="F37" i="1"/>
  <c r="F127" i="1" s="1"/>
  <c r="L127" i="1" l="1"/>
  <c r="N127" i="1" s="1"/>
  <c r="H125" i="1"/>
  <c r="D125" i="1"/>
  <c r="L125" i="1" s="1"/>
  <c r="F106" i="1"/>
  <c r="N35" i="1"/>
  <c r="J104" i="1"/>
  <c r="H104" i="1"/>
  <c r="G101" i="1"/>
  <c r="J101" i="1"/>
  <c r="I101" i="1"/>
  <c r="J106" i="1"/>
  <c r="H106" i="1"/>
  <c r="N37" i="1"/>
  <c r="F104" i="1"/>
  <c r="D101" i="1"/>
  <c r="F161" i="1"/>
  <c r="G161" i="1"/>
  <c r="H161" i="1" s="1"/>
  <c r="H163" i="1" s="1"/>
  <c r="G163" i="1" s="1"/>
  <c r="N31" i="1"/>
  <c r="B101" i="1"/>
  <c r="C101" i="1"/>
  <c r="N87" i="1"/>
  <c r="N85" i="1"/>
  <c r="N83" i="1"/>
  <c r="N81" i="1"/>
  <c r="N79" i="1"/>
  <c r="N77" i="1"/>
  <c r="N75" i="1"/>
  <c r="N73" i="1"/>
  <c r="K101" i="1" l="1"/>
  <c r="F101" i="1"/>
  <c r="E101" i="1"/>
  <c r="H101" i="1"/>
  <c r="B165" i="1"/>
  <c r="C165" i="1"/>
  <c r="N76" i="1"/>
  <c r="O76" i="1"/>
  <c r="O74" i="1"/>
  <c r="N74" i="1"/>
  <c r="B116" i="1"/>
  <c r="J97" i="1" l="1"/>
  <c r="H97" i="1"/>
  <c r="D97" i="1"/>
  <c r="F97" i="1" l="1"/>
  <c r="J116" i="1"/>
  <c r="H116" i="1"/>
  <c r="F116" i="1"/>
  <c r="D116" i="1"/>
  <c r="B68" i="1" l="1"/>
  <c r="B126" i="1" s="1"/>
  <c r="L126" i="1" s="1"/>
  <c r="B56" i="1"/>
  <c r="B97" i="1" s="1"/>
  <c r="B112" i="1" l="1"/>
  <c r="H112" i="1"/>
  <c r="D112" i="1"/>
  <c r="F112" i="1"/>
  <c r="J112" i="1"/>
  <c r="O88" i="1"/>
  <c r="O86" i="1"/>
  <c r="N86" i="1"/>
  <c r="O84" i="1"/>
  <c r="N84" i="1"/>
  <c r="O82" i="1"/>
  <c r="N82" i="1"/>
  <c r="N80" i="1"/>
  <c r="O78" i="1"/>
  <c r="N6" i="1"/>
  <c r="K113" i="1" l="1"/>
  <c r="J113" i="1"/>
  <c r="D113" i="1"/>
  <c r="E113" i="1"/>
  <c r="I113" i="1"/>
  <c r="H113" i="1"/>
  <c r="C113" i="1"/>
  <c r="B113" i="1"/>
  <c r="F113" i="1"/>
  <c r="G113" i="1"/>
  <c r="O80" i="1"/>
  <c r="N88" i="1"/>
  <c r="N78" i="1"/>
</calcChain>
</file>

<file path=xl/sharedStrings.xml><?xml version="1.0" encoding="utf-8"?>
<sst xmlns="http://schemas.openxmlformats.org/spreadsheetml/2006/main" count="235" uniqueCount="140">
  <si>
    <t>A. INPUT FOR SPM.9</t>
  </si>
  <si>
    <t>&lt;0 (US$ tCO2-eq-1)</t>
  </si>
  <si>
    <t>0-20 (US$ tCO2-eq-1)</t>
  </si>
  <si>
    <t>20-50 (US$ tCO2-eq-1)</t>
  </si>
  <si>
    <t>50-100 (US$ tCO2-eq-1)</t>
  </si>
  <si>
    <t>100-200 (US$ tCO2-eq-1)</t>
  </si>
  <si>
    <t>No costs could be allocated to this category</t>
  </si>
  <si>
    <t>Total</t>
  </si>
  <si>
    <t>Smooth?</t>
  </si>
  <si>
    <t>Uncertainty Energy sector</t>
  </si>
  <si>
    <t>Energy sector</t>
  </si>
  <si>
    <t>Generic uncertainty</t>
  </si>
  <si>
    <t>Uncertainty transport</t>
  </si>
  <si>
    <t>Ucertainty buildings low</t>
  </si>
  <si>
    <t>buidlings high</t>
  </si>
  <si>
    <t>Reduce CH4 emission from oil and gas</t>
  </si>
  <si>
    <t>Reduce CH4 emission from coal mining</t>
  </si>
  <si>
    <t>Bio-energy with CCS</t>
  </si>
  <si>
    <t>smooth</t>
  </si>
  <si>
    <t>Carbon capture and storage</t>
  </si>
  <si>
    <t>Geothermal energy</t>
  </si>
  <si>
    <t>Hydropower</t>
  </si>
  <si>
    <t>Bio-energy</t>
  </si>
  <si>
    <t>Nuclear energy</t>
  </si>
  <si>
    <t>Solar energy</t>
  </si>
  <si>
    <t>Wind energy</t>
  </si>
  <si>
    <t>AFOLU</t>
  </si>
  <si>
    <t>Shift to sustainable healthy diets</t>
  </si>
  <si>
    <t xml:space="preserve">Reduce food loss and food waste </t>
  </si>
  <si>
    <t>Forest management, fire management</t>
  </si>
  <si>
    <t>Restoration (e.g. reforestation)</t>
  </si>
  <si>
    <t>Reduce conversion of natural ecosystems</t>
  </si>
  <si>
    <t>Reduce CH4 and N2O emission in agriculture</t>
  </si>
  <si>
    <t>Carbon sequatration  in agriculture</t>
  </si>
  <si>
    <t>Buildings</t>
  </si>
  <si>
    <t>Enhanced use of wood products</t>
  </si>
  <si>
    <t>Improvement of existing building stock</t>
  </si>
  <si>
    <t>Onsite renewable production and use</t>
  </si>
  <si>
    <t>New buildings with high energy performance</t>
  </si>
  <si>
    <t>Efficient lighting, appliances and equipment</t>
  </si>
  <si>
    <t>Avoid demand for energy services</t>
  </si>
  <si>
    <t>Transport</t>
  </si>
  <si>
    <t>Biofuels</t>
  </si>
  <si>
    <t>Aviation- energy efficiency</t>
  </si>
  <si>
    <t>Shipping-efficiency and optimization</t>
  </si>
  <si>
    <t>Electric heavy duty vehicles</t>
  </si>
  <si>
    <t>Fuel  efficiency heavy duty vehicles</t>
  </si>
  <si>
    <t>Shift to bikes and e-bikes</t>
  </si>
  <si>
    <t>Shift to public transportation</t>
  </si>
  <si>
    <t>Electric light duty vehicles</t>
  </si>
  <si>
    <t>Fuel  efficiency light duty vehicles</t>
  </si>
  <si>
    <t>Industry</t>
  </si>
  <si>
    <t>Reduction of non-CO2 emissions</t>
  </si>
  <si>
    <t>Cementious material substitution</t>
  </si>
  <si>
    <t>Carbon capture with utilization and storage</t>
  </si>
  <si>
    <t xml:space="preserve"> </t>
  </si>
  <si>
    <t>Feedstock decarbonisation, process change</t>
  </si>
  <si>
    <t>Fuel switching (electr, nat. gas, bio-energy, H2)</t>
  </si>
  <si>
    <t>Enhanced recycling</t>
  </si>
  <si>
    <t>Material efficiency</t>
  </si>
  <si>
    <t>Energy efficiency</t>
  </si>
  <si>
    <t>Other</t>
  </si>
  <si>
    <t>Reduce CH4 emission from wastewater</t>
  </si>
  <si>
    <t>Reduce of CH4 emission from solid waste</t>
  </si>
  <si>
    <t>Reduce emission of fluorinated gas</t>
  </si>
  <si>
    <t>Totals per cost range</t>
  </si>
  <si>
    <t>B. SECTORAL AGGREGATES (for Fig. 12.2)</t>
  </si>
  <si>
    <t>Energy sector - CO2</t>
  </si>
  <si>
    <t>Energy sector - methane</t>
  </si>
  <si>
    <t>Agriculture</t>
  </si>
  <si>
    <t>Forestry and other land-use change</t>
  </si>
  <si>
    <t xml:space="preserve">Buildings - total </t>
  </si>
  <si>
    <r>
      <t>Buildings -</t>
    </r>
    <r>
      <rPr>
        <sz val="11"/>
        <color rgb="FFFF0000"/>
        <rFont val="Calibri"/>
        <family val="2"/>
        <scheme val="minor"/>
      </rPr>
      <t xml:space="preserve"> only direct emission reduction!</t>
    </r>
  </si>
  <si>
    <t>Waste and wastewater - CH4</t>
  </si>
  <si>
    <t>Fluorinated gases</t>
  </si>
  <si>
    <t>Exluded are demand-side options in AFOLU</t>
  </si>
  <si>
    <t>Contributons (crude estimates!)</t>
  </si>
  <si>
    <t>Non-CO2</t>
  </si>
  <si>
    <t>Renewable energy</t>
  </si>
  <si>
    <t>Bio-energy (incl. biochar)</t>
  </si>
  <si>
    <t>Bio-e needed:</t>
  </si>
  <si>
    <t>EJ</t>
  </si>
  <si>
    <t>C. CALCULATION OF TOTAL POTENTIAL</t>
  </si>
  <si>
    <t>For Table 12.3 (Table 12.4 in next draft)</t>
  </si>
  <si>
    <t>Low-range</t>
  </si>
  <si>
    <t>High-range</t>
  </si>
  <si>
    <t>Mid range</t>
  </si>
  <si>
    <t>Spread</t>
  </si>
  <si>
    <t>Spread^2</t>
  </si>
  <si>
    <t>Electricity sector</t>
  </si>
  <si>
    <t>Other energy sector (methane)</t>
  </si>
  <si>
    <t>AFOLU demand side</t>
  </si>
  <si>
    <t>Overlap factor</t>
  </si>
  <si>
    <t>0 = full overlap</t>
  </si>
  <si>
    <t>Buildings - indirect</t>
  </si>
  <si>
    <t>Buildings - direct</t>
  </si>
  <si>
    <t>Waste and wastewater</t>
  </si>
  <si>
    <t xml:space="preserve">Total </t>
  </si>
  <si>
    <t>Forestry help</t>
  </si>
  <si>
    <t>Carbon sequestration in agriculture</t>
  </si>
  <si>
    <t>Reduce CH4 and N2O in agriculture</t>
  </si>
  <si>
    <t>Reduce conversion</t>
  </si>
  <si>
    <t>Restoration</t>
  </si>
  <si>
    <t>Management</t>
  </si>
  <si>
    <t>Help power sector</t>
  </si>
  <si>
    <t>Low</t>
  </si>
  <si>
    <t>High</t>
  </si>
  <si>
    <t>Mid-range</t>
  </si>
  <si>
    <t>Reference</t>
  </si>
  <si>
    <t>Emissions reduction potential</t>
  </si>
  <si>
    <t>Emissions after reduction</t>
  </si>
  <si>
    <t>Emission range after reduction</t>
  </si>
  <si>
    <t>Half of 2019 emissions</t>
  </si>
  <si>
    <t>Bioelectricity</t>
  </si>
  <si>
    <t>Bioelectricity with CCS</t>
  </si>
  <si>
    <t>Lower end uncertainty range</t>
  </si>
  <si>
    <t>High end uncertainty range</t>
  </si>
  <si>
    <t>A. INPUT FOR SPM.7</t>
  </si>
  <si>
    <t>Restoration, afforestation, reforestation</t>
  </si>
  <si>
    <t>Reduce CH4 emission from solid waste</t>
  </si>
  <si>
    <t>Fuel  efficient light duty vehicles</t>
  </si>
  <si>
    <t>Fuel  efficient heavy duty vehicles</t>
  </si>
  <si>
    <t>Sector name (bold)</t>
  </si>
  <si>
    <t>Sector name</t>
  </si>
  <si>
    <t>Option name</t>
  </si>
  <si>
    <t>Potential with costs lower than the reference</t>
  </si>
  <si>
    <t>Potential in cost bin 0-20 (US$ tCO2-eq-1)</t>
  </si>
  <si>
    <t>Potential in cost bin 20-50 (US$ tCO2-eq-1)</t>
  </si>
  <si>
    <t>Potential in cost bin 50-100 (US$ tCO2-eq-1)</t>
  </si>
  <si>
    <t>Potential in cost bin 100-200 (US$ tCO2-eq-1)</t>
  </si>
  <si>
    <t>Potential to which no costs could be allocated</t>
  </si>
  <si>
    <t>Total (combined cells N and O)</t>
  </si>
  <si>
    <t>Total potential</t>
  </si>
  <si>
    <t>Low end uncertainty range (cells N)</t>
  </si>
  <si>
    <t>Lower bound of uncertainty range in total potential</t>
  </si>
  <si>
    <t>High end uncertainty range (cells O)</t>
  </si>
  <si>
    <t>Higher bound of uncertainty range in total potential</t>
  </si>
  <si>
    <t>Indicator for sharp of gradual transition between cost bins</t>
  </si>
  <si>
    <t>Column Name</t>
  </si>
  <si>
    <t>Meaning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</si>
</sst>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"/>
    <numFmt numFmtId="166" formatCode="_ * #,##0.0_ ;_ * \-#,##0.0_ ;_ * &quot;-&quot;??_ ;_ @_ "/>
    <numFmt numFmtId="167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164" fontId="2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3" borderId="0" xfId="0" applyFill="1" applyAlignment="1">
      <alignment horizontal="left" wrapText="1"/>
    </xf>
    <xf numFmtId="0" fontId="0" fillId="3" borderId="0" xfId="0" applyFill="1"/>
    <xf numFmtId="2" fontId="0" fillId="3" borderId="0" xfId="0" applyNumberFormat="1" applyFill="1"/>
    <xf numFmtId="0" fontId="0" fillId="5" borderId="0" xfId="0" applyFill="1" applyAlignment="1">
      <alignment horizontal="left" wrapText="1"/>
    </xf>
    <xf numFmtId="0" fontId="0" fillId="5" borderId="0" xfId="0" applyFill="1"/>
    <xf numFmtId="2" fontId="0" fillId="5" borderId="0" xfId="0" applyNumberFormat="1" applyFill="1"/>
    <xf numFmtId="2" fontId="3" fillId="6" borderId="0" xfId="2" applyNumberFormat="1" applyFill="1"/>
    <xf numFmtId="0" fontId="0" fillId="6" borderId="0" xfId="0" applyFill="1" applyAlignment="1">
      <alignment horizontal="left" wrapText="1"/>
    </xf>
    <xf numFmtId="0" fontId="0" fillId="6" borderId="0" xfId="0" applyFill="1"/>
    <xf numFmtId="0" fontId="0" fillId="7" borderId="0" xfId="0" applyFill="1" applyAlignment="1">
      <alignment horizontal="left" wrapText="1"/>
    </xf>
    <xf numFmtId="2" fontId="0" fillId="7" borderId="0" xfId="0" applyNumberFormat="1" applyFill="1"/>
    <xf numFmtId="0" fontId="0" fillId="7" borderId="0" xfId="0" applyFill="1"/>
    <xf numFmtId="0" fontId="1" fillId="3" borderId="0" xfId="0" applyFont="1" applyFill="1" applyAlignment="1">
      <alignment horizontal="left" wrapText="1"/>
    </xf>
    <xf numFmtId="165" fontId="1" fillId="3" borderId="0" xfId="0" applyNumberFormat="1" applyFont="1" applyFill="1"/>
    <xf numFmtId="0" fontId="1" fillId="3" borderId="0" xfId="0" applyFont="1" applyFill="1"/>
    <xf numFmtId="0" fontId="0" fillId="8" borderId="0" xfId="0" applyFill="1" applyAlignment="1">
      <alignment horizontal="left" wrapText="1"/>
    </xf>
    <xf numFmtId="0" fontId="0" fillId="8" borderId="0" xfId="0" applyFill="1"/>
    <xf numFmtId="2" fontId="0" fillId="8" borderId="0" xfId="0" applyNumberFormat="1" applyFill="1"/>
    <xf numFmtId="165" fontId="0" fillId="8" borderId="0" xfId="0" applyNumberFormat="1" applyFill="1"/>
    <xf numFmtId="1" fontId="0" fillId="8" borderId="0" xfId="0" applyNumberFormat="1" applyFill="1" applyAlignment="1">
      <alignment horizontal="left" indent="5"/>
    </xf>
    <xf numFmtId="2" fontId="0" fillId="9" borderId="0" xfId="0" applyNumberFormat="1" applyFill="1"/>
    <xf numFmtId="0" fontId="1" fillId="0" borderId="1" xfId="0" applyFont="1" applyBorder="1" applyAlignment="1">
      <alignment horizontal="left" wrapTex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wrapText="1"/>
    </xf>
    <xf numFmtId="0" fontId="0" fillId="0" borderId="5" xfId="0" applyBorder="1"/>
    <xf numFmtId="2" fontId="4" fillId="0" borderId="0" xfId="0" applyNumberFormat="1" applyFont="1"/>
    <xf numFmtId="0" fontId="0" fillId="0" borderId="6" xfId="0" applyBorder="1" applyAlignment="1">
      <alignment horizontal="left" wrapText="1"/>
    </xf>
    <xf numFmtId="0" fontId="0" fillId="0" borderId="7" xfId="0" applyBorder="1"/>
    <xf numFmtId="2" fontId="0" fillId="9" borderId="7" xfId="0" applyNumberFormat="1" applyFill="1" applyBorder="1"/>
    <xf numFmtId="2" fontId="0" fillId="0" borderId="7" xfId="0" applyNumberFormat="1" applyBorder="1"/>
    <xf numFmtId="0" fontId="0" fillId="0" borderId="8" xfId="0" applyBorder="1"/>
    <xf numFmtId="0" fontId="1" fillId="4" borderId="1" xfId="0" applyFont="1" applyFill="1" applyBorder="1" applyAlignment="1">
      <alignment horizontal="left" wrapText="1"/>
    </xf>
    <xf numFmtId="0" fontId="0" fillId="4" borderId="2" xfId="0" applyFill="1" applyBorder="1"/>
    <xf numFmtId="0" fontId="0" fillId="4" borderId="3" xfId="0" applyFill="1" applyBorder="1"/>
    <xf numFmtId="2" fontId="4" fillId="4" borderId="0" xfId="0" applyNumberFormat="1" applyFont="1" applyFill="1" applyAlignment="1">
      <alignment horizontal="center"/>
    </xf>
    <xf numFmtId="2" fontId="4" fillId="4" borderId="5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7" fillId="4" borderId="0" xfId="0" applyNumberFormat="1" applyFont="1" applyFill="1" applyAlignment="1">
      <alignment horizontal="center" vertical="center"/>
    </xf>
    <xf numFmtId="2" fontId="7" fillId="4" borderId="5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wrapText="1"/>
    </xf>
    <xf numFmtId="0" fontId="0" fillId="4" borderId="0" xfId="0" applyFill="1"/>
    <xf numFmtId="0" fontId="0" fillId="4" borderId="5" xfId="0" applyFill="1" applyBorder="1"/>
    <xf numFmtId="0" fontId="5" fillId="4" borderId="6" xfId="0" applyFont="1" applyFill="1" applyBorder="1" applyAlignment="1">
      <alignment horizontal="left" wrapText="1"/>
    </xf>
    <xf numFmtId="0" fontId="0" fillId="4" borderId="7" xfId="0" applyFill="1" applyBorder="1"/>
    <xf numFmtId="0" fontId="0" fillId="4" borderId="8" xfId="0" applyFill="1" applyBorder="1"/>
    <xf numFmtId="0" fontId="1" fillId="0" borderId="1" xfId="0" applyFont="1" applyBorder="1" applyAlignment="1">
      <alignment horizontal="left" vertical="center" wrapText="1"/>
    </xf>
    <xf numFmtId="9" fontId="0" fillId="0" borderId="2" xfId="0" applyNumberFormat="1" applyBorder="1"/>
    <xf numFmtId="9" fontId="0" fillId="0" borderId="3" xfId="0" applyNumberFormat="1" applyBorder="1"/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 applyBorder="1"/>
    <xf numFmtId="9" fontId="0" fillId="0" borderId="5" xfId="0" applyNumberFormat="1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left" vertical="center" wrapText="1"/>
    </xf>
    <xf numFmtId="166" fontId="0" fillId="0" borderId="0" xfId="3" applyNumberFormat="1" applyFont="1" applyBorder="1"/>
    <xf numFmtId="0" fontId="7" fillId="0" borderId="0" xfId="0" applyFont="1"/>
    <xf numFmtId="165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165" fontId="1" fillId="0" borderId="7" xfId="0" applyNumberFormat="1" applyFont="1" applyFill="1" applyBorder="1"/>
    <xf numFmtId="0" fontId="1" fillId="0" borderId="7" xfId="0" applyFont="1" applyFill="1" applyBorder="1"/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1" fillId="0" borderId="1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2" fontId="7" fillId="0" borderId="0" xfId="0" applyNumberFormat="1" applyFont="1" applyFill="1" applyAlignment="1">
      <alignment horizontal="center" vertical="center"/>
    </xf>
    <xf numFmtId="0" fontId="1" fillId="0" borderId="0" xfId="0" applyFont="1" applyBorder="1"/>
    <xf numFmtId="166" fontId="0" fillId="0" borderId="0" xfId="0" applyNumberFormat="1" applyBorder="1"/>
    <xf numFmtId="0" fontId="0" fillId="0" borderId="0" xfId="0" quotePrefix="1" applyBorder="1"/>
    <xf numFmtId="0" fontId="1" fillId="0" borderId="0" xfId="0" applyFont="1" applyFill="1" applyBorder="1" applyAlignment="1">
      <alignment horizontal="left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2" fontId="0" fillId="0" borderId="0" xfId="0" applyNumberFormat="1" applyFill="1" applyBorder="1"/>
    <xf numFmtId="165" fontId="0" fillId="0" borderId="0" xfId="0" applyNumberFormat="1" applyFill="1" applyBorder="1"/>
    <xf numFmtId="1" fontId="0" fillId="0" borderId="0" xfId="0" applyNumberFormat="1" applyFill="1" applyBorder="1" applyAlignment="1">
      <alignment horizontal="left" indent="5"/>
    </xf>
    <xf numFmtId="2" fontId="7" fillId="0" borderId="0" xfId="0" applyNumberFormat="1" applyFont="1" applyFill="1" applyBorder="1"/>
    <xf numFmtId="165" fontId="3" fillId="0" borderId="0" xfId="2" applyNumberFormat="1" applyFill="1" applyBorder="1"/>
    <xf numFmtId="0" fontId="7" fillId="0" borderId="10" xfId="0" applyFont="1" applyBorder="1" applyAlignment="1">
      <alignment vertical="center"/>
    </xf>
    <xf numFmtId="0" fontId="1" fillId="0" borderId="11" xfId="0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2" fontId="4" fillId="4" borderId="0" xfId="0" applyNumberFormat="1" applyFont="1" applyFill="1" applyAlignment="1">
      <alignment horizontal="center"/>
    </xf>
    <xf numFmtId="2" fontId="4" fillId="4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left" vertical="center" wrapText="1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/>
    <xf numFmtId="0" fontId="0" fillId="0" borderId="6" xfId="0" applyBorder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4" borderId="4" xfId="0" applyFill="1" applyBorder="1" applyAlignment="1">
      <alignment horizontal="left" vertical="center" wrapText="1"/>
    </xf>
    <xf numFmtId="2" fontId="0" fillId="4" borderId="0" xfId="0" applyNumberFormat="1" applyFill="1" applyAlignment="1">
      <alignment horizontal="center"/>
    </xf>
    <xf numFmtId="0" fontId="0" fillId="0" borderId="0" xfId="0" applyAlignment="1"/>
    <xf numFmtId="2" fontId="0" fillId="4" borderId="5" xfId="0" applyNumberFormat="1" applyFill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0" borderId="0" xfId="0" applyFont="1" applyAlignment="1">
      <alignment horizontal="center"/>
    </xf>
    <xf numFmtId="167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0" fontId="7" fillId="6" borderId="0" xfId="0" applyFont="1" applyFill="1" applyAlignment="1">
      <alignment horizontal="center"/>
    </xf>
    <xf numFmtId="2" fontId="7" fillId="0" borderId="0" xfId="0" applyNumberFormat="1" applyFont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2" fontId="7" fillId="0" borderId="0" xfId="0" applyNumberFormat="1" applyFont="1" applyFill="1" applyBorder="1" applyAlignment="1">
      <alignment horizontal="center"/>
    </xf>
    <xf numFmtId="0" fontId="7" fillId="0" borderId="0" xfId="0" applyFont="1" applyAlignment="1"/>
    <xf numFmtId="0" fontId="0" fillId="0" borderId="0" xfId="0" applyFill="1" applyBorder="1" applyAlignment="1"/>
  </cellXfs>
  <cellStyles count="4">
    <cellStyle name="Comma" xfId="3" builtinId="3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72"/>
  <sheetViews>
    <sheetView zoomScaleNormal="100" zoomScaleSheetLayoutView="50" workbookViewId="0">
      <pane xSplit="1" ySplit="3" topLeftCell="D51" activePane="bottomRight" state="frozen"/>
      <selection pane="topRight" activeCell="B1" sqref="B1"/>
      <selection pane="bottomLeft" activeCell="A4" sqref="A4"/>
      <selection pane="bottomRight" activeCell="A54" sqref="A54:P55"/>
    </sheetView>
  </sheetViews>
  <sheetFormatPr baseColWidth="10" defaultColWidth="8.83203125" defaultRowHeight="15" x14ac:dyDescent="0.2"/>
  <cols>
    <col min="1" max="1" width="36.33203125" style="2" customWidth="1"/>
    <col min="2" max="15" width="11" customWidth="1"/>
    <col min="16" max="16" width="15.5" customWidth="1"/>
    <col min="18" max="18" width="24.6640625" customWidth="1"/>
    <col min="20" max="20" width="22.6640625" customWidth="1"/>
  </cols>
  <sheetData>
    <row r="1" spans="1:21" ht="16" x14ac:dyDescent="0.2">
      <c r="A1" s="51" t="s">
        <v>0</v>
      </c>
      <c r="B1" s="118" t="s">
        <v>1</v>
      </c>
      <c r="C1" s="118"/>
      <c r="D1" s="118" t="s">
        <v>2</v>
      </c>
      <c r="E1" s="118"/>
      <c r="F1" s="118" t="s">
        <v>3</v>
      </c>
      <c r="G1" s="118"/>
      <c r="H1" s="118" t="s">
        <v>4</v>
      </c>
      <c r="I1" s="118"/>
      <c r="J1" s="118" t="s">
        <v>5</v>
      </c>
      <c r="K1" s="118"/>
      <c r="L1" s="118" t="s">
        <v>6</v>
      </c>
      <c r="M1" s="118"/>
      <c r="N1" s="117" t="s">
        <v>7</v>
      </c>
      <c r="O1" s="117"/>
      <c r="P1" s="26" t="s">
        <v>8</v>
      </c>
      <c r="Q1" s="26"/>
      <c r="R1" s="26" t="s">
        <v>9</v>
      </c>
      <c r="S1" s="52">
        <v>0.5</v>
      </c>
      <c r="T1" s="26"/>
      <c r="U1" s="53"/>
    </row>
    <row r="2" spans="1:21" x14ac:dyDescent="0.2">
      <c r="A2" s="110" t="s">
        <v>10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R2" t="s">
        <v>11</v>
      </c>
      <c r="S2" s="56">
        <v>0.25</v>
      </c>
      <c r="T2" t="s">
        <v>12</v>
      </c>
      <c r="U2" s="57">
        <v>0.5</v>
      </c>
    </row>
    <row r="3" spans="1:21" x14ac:dyDescent="0.2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R3" t="s">
        <v>13</v>
      </c>
      <c r="S3" s="56">
        <v>0.15</v>
      </c>
      <c r="T3" t="s">
        <v>14</v>
      </c>
      <c r="U3" s="57">
        <v>0.3</v>
      </c>
    </row>
    <row r="4" spans="1:21" x14ac:dyDescent="0.2">
      <c r="A4" s="113" t="s">
        <v>15</v>
      </c>
      <c r="B4" s="116">
        <v>0.31</v>
      </c>
      <c r="C4" s="116"/>
      <c r="D4" s="116">
        <v>0.61</v>
      </c>
      <c r="E4" s="116"/>
      <c r="F4" s="116">
        <v>7.0000000000000007E-2</v>
      </c>
      <c r="G4" s="116"/>
      <c r="H4" s="116">
        <v>0.06</v>
      </c>
      <c r="I4" s="116"/>
      <c r="J4" s="116">
        <v>0.1</v>
      </c>
      <c r="K4" s="116"/>
      <c r="L4" s="109"/>
      <c r="M4" s="109"/>
      <c r="N4" s="109">
        <v>1.05</v>
      </c>
      <c r="O4" s="109"/>
      <c r="U4" s="29"/>
    </row>
    <row r="5" spans="1:21" x14ac:dyDescent="0.2">
      <c r="A5" s="113"/>
      <c r="B5" s="58"/>
      <c r="C5" s="58"/>
      <c r="D5" s="58"/>
      <c r="E5" s="58"/>
      <c r="F5" s="58"/>
      <c r="G5" s="58"/>
      <c r="H5" s="58"/>
      <c r="I5" s="58"/>
      <c r="J5" s="58"/>
      <c r="K5" s="58"/>
      <c r="L5" s="1"/>
      <c r="M5" s="1"/>
      <c r="N5" s="1">
        <v>0.67</v>
      </c>
      <c r="O5" s="1">
        <v>1.61</v>
      </c>
      <c r="U5" s="29"/>
    </row>
    <row r="6" spans="1:21" x14ac:dyDescent="0.2">
      <c r="A6" s="113" t="s">
        <v>16</v>
      </c>
      <c r="B6" s="116">
        <v>0.04</v>
      </c>
      <c r="C6" s="116"/>
      <c r="D6" s="116">
        <v>0.41</v>
      </c>
      <c r="E6" s="116"/>
      <c r="F6" s="116">
        <v>0.03</v>
      </c>
      <c r="G6" s="116"/>
      <c r="H6" s="116">
        <v>0.02</v>
      </c>
      <c r="I6" s="116"/>
      <c r="J6" s="116">
        <v>0</v>
      </c>
      <c r="K6" s="116"/>
      <c r="L6" s="109"/>
      <c r="M6" s="109"/>
      <c r="N6" s="109">
        <f>SUM(B6,D6,F6,H6)</f>
        <v>0.5</v>
      </c>
      <c r="O6" s="109"/>
      <c r="U6" s="29"/>
    </row>
    <row r="7" spans="1:21" x14ac:dyDescent="0.2">
      <c r="A7" s="1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v>0.21</v>
      </c>
      <c r="O7" s="1">
        <v>0.68</v>
      </c>
      <c r="U7" s="29"/>
    </row>
    <row r="8" spans="1:21" x14ac:dyDescent="0.2">
      <c r="A8" s="119" t="s">
        <v>17</v>
      </c>
      <c r="B8" s="59"/>
      <c r="C8" s="59"/>
      <c r="D8" s="59"/>
      <c r="E8" s="59"/>
      <c r="F8" s="59"/>
      <c r="G8" s="59"/>
      <c r="H8" s="108">
        <f>0.5*$N8</f>
        <v>0.15</v>
      </c>
      <c r="I8" s="108"/>
      <c r="J8" s="108">
        <f>0.5*$N8</f>
        <v>0.15</v>
      </c>
      <c r="K8" s="108"/>
      <c r="L8" s="59"/>
      <c r="M8" s="59"/>
      <c r="N8" s="108">
        <v>0.3</v>
      </c>
      <c r="O8" s="108"/>
      <c r="P8" t="s">
        <v>18</v>
      </c>
      <c r="U8" s="29"/>
    </row>
    <row r="9" spans="1:21" x14ac:dyDescent="0.2">
      <c r="A9" s="11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>
        <f>N8-(N8*$S$1)</f>
        <v>0.15</v>
      </c>
      <c r="O9" s="59">
        <f>N8+(N8*$S$1)</f>
        <v>0.44999999999999996</v>
      </c>
      <c r="U9" s="29"/>
    </row>
    <row r="10" spans="1:21" x14ac:dyDescent="0.2">
      <c r="A10" s="119" t="s">
        <v>19</v>
      </c>
      <c r="B10" s="59"/>
      <c r="C10" s="59"/>
      <c r="D10" s="59"/>
      <c r="E10" s="59"/>
      <c r="F10" s="59"/>
      <c r="G10" s="59"/>
      <c r="H10" s="108">
        <f>0.5*$N10</f>
        <v>0.27</v>
      </c>
      <c r="I10" s="108"/>
      <c r="J10" s="108">
        <f>0.5*$N10</f>
        <v>0.27</v>
      </c>
      <c r="K10" s="108"/>
      <c r="L10" s="59"/>
      <c r="M10" s="59"/>
      <c r="N10" s="108">
        <v>0.54</v>
      </c>
      <c r="O10" s="108"/>
      <c r="P10" t="s">
        <v>18</v>
      </c>
      <c r="U10" s="29"/>
    </row>
    <row r="11" spans="1:21" x14ac:dyDescent="0.2">
      <c r="A11" s="11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>
        <f>N10-(N10*$S$1)</f>
        <v>0.27</v>
      </c>
      <c r="O11" s="59">
        <f>N10+(N10*$S$1)</f>
        <v>0.81</v>
      </c>
      <c r="U11" s="29"/>
    </row>
    <row r="12" spans="1:21" x14ac:dyDescent="0.2">
      <c r="A12" s="119" t="s">
        <v>20</v>
      </c>
      <c r="B12" s="59"/>
      <c r="C12" s="59"/>
      <c r="D12" s="114">
        <f t="shared" ref="D12" si="0">$N12/3</f>
        <v>0.24666666666666667</v>
      </c>
      <c r="E12" s="114"/>
      <c r="F12" s="114">
        <f t="shared" ref="F12" si="1">$N12/3</f>
        <v>0.24666666666666667</v>
      </c>
      <c r="G12" s="114"/>
      <c r="H12" s="114">
        <f t="shared" ref="H12" si="2">$N12/3</f>
        <v>0.24666666666666667</v>
      </c>
      <c r="I12" s="114"/>
      <c r="J12" s="108"/>
      <c r="K12" s="108"/>
      <c r="L12" s="59"/>
      <c r="M12" s="59"/>
      <c r="N12" s="108">
        <v>0.74</v>
      </c>
      <c r="O12" s="108"/>
      <c r="P12" t="s">
        <v>18</v>
      </c>
      <c r="U12" s="29"/>
    </row>
    <row r="13" spans="1:21" x14ac:dyDescent="0.2">
      <c r="A13" s="11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>
        <f>N12-(N12*$S$1)</f>
        <v>0.37</v>
      </c>
      <c r="O13" s="59">
        <f>N12+(N12*$S$1)</f>
        <v>1.1099999999999999</v>
      </c>
      <c r="U13" s="29"/>
    </row>
    <row r="14" spans="1:21" x14ac:dyDescent="0.2">
      <c r="A14" s="119" t="s">
        <v>21</v>
      </c>
      <c r="B14" s="59"/>
      <c r="C14" s="59"/>
      <c r="D14" s="114">
        <f>$N14/3</f>
        <v>0.10666666666666667</v>
      </c>
      <c r="E14" s="114"/>
      <c r="F14" s="114">
        <f t="shared" ref="F14" si="3">$N14/3</f>
        <v>0.10666666666666667</v>
      </c>
      <c r="G14" s="114"/>
      <c r="H14" s="114">
        <f t="shared" ref="H14" si="4">$N14/3</f>
        <v>0.10666666666666667</v>
      </c>
      <c r="I14" s="114"/>
      <c r="J14" s="59"/>
      <c r="K14" s="59"/>
      <c r="L14" s="59"/>
      <c r="M14" s="59"/>
      <c r="N14" s="108">
        <v>0.32</v>
      </c>
      <c r="O14" s="108"/>
      <c r="P14" t="s">
        <v>18</v>
      </c>
      <c r="U14" s="29"/>
    </row>
    <row r="15" spans="1:21" x14ac:dyDescent="0.2">
      <c r="A15" s="119"/>
      <c r="B15" s="59"/>
      <c r="C15" s="59"/>
      <c r="D15" s="60"/>
      <c r="E15" s="60"/>
      <c r="F15" s="60"/>
      <c r="G15" s="60"/>
      <c r="H15" s="60"/>
      <c r="I15" s="60"/>
      <c r="J15" s="59"/>
      <c r="K15" s="59"/>
      <c r="L15" s="59"/>
      <c r="M15" s="59"/>
      <c r="N15" s="59">
        <f>N14-(N14*$S$1)</f>
        <v>0.16</v>
      </c>
      <c r="O15" s="59">
        <f>N14+(N14*$S$1)</f>
        <v>0.48</v>
      </c>
      <c r="U15" s="29"/>
    </row>
    <row r="16" spans="1:21" ht="15.75" customHeight="1" x14ac:dyDescent="0.2">
      <c r="A16" s="119" t="s">
        <v>22</v>
      </c>
      <c r="B16" s="59"/>
      <c r="C16" s="59"/>
      <c r="D16" s="114"/>
      <c r="E16" s="114"/>
      <c r="F16" s="114"/>
      <c r="G16" s="114"/>
      <c r="H16" s="114">
        <f>$N16/2</f>
        <v>0.43</v>
      </c>
      <c r="I16" s="114"/>
      <c r="J16" s="114">
        <f>$N16/2</f>
        <v>0.43</v>
      </c>
      <c r="K16" s="114"/>
      <c r="L16" s="59"/>
      <c r="M16" s="59"/>
      <c r="N16" s="108">
        <v>0.86</v>
      </c>
      <c r="O16" s="108"/>
      <c r="P16" t="s">
        <v>18</v>
      </c>
      <c r="U16" s="29"/>
    </row>
    <row r="17" spans="1:21" x14ac:dyDescent="0.2">
      <c r="A17" s="11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>
        <f>N16-(N16*$S$1)</f>
        <v>0.43</v>
      </c>
      <c r="O17" s="59">
        <f>N16+(N16*$S$1)</f>
        <v>1.29</v>
      </c>
      <c r="U17" s="29"/>
    </row>
    <row r="18" spans="1:21" x14ac:dyDescent="0.2">
      <c r="A18" s="119" t="s">
        <v>23</v>
      </c>
      <c r="B18" s="112">
        <f>$N18/3</f>
        <v>0.29333333333333333</v>
      </c>
      <c r="C18" s="112"/>
      <c r="D18" s="112"/>
      <c r="E18" s="112"/>
      <c r="F18" s="112">
        <f>$N18/3</f>
        <v>0.29333333333333333</v>
      </c>
      <c r="G18" s="112"/>
      <c r="H18" s="112"/>
      <c r="I18" s="112"/>
      <c r="J18" s="112">
        <f>$N18/3</f>
        <v>0.29333333333333333</v>
      </c>
      <c r="K18" s="112"/>
      <c r="L18" s="59"/>
      <c r="M18" s="59"/>
      <c r="N18" s="108">
        <v>0.88</v>
      </c>
      <c r="O18" s="108"/>
      <c r="P18" t="s">
        <v>18</v>
      </c>
      <c r="U18" s="29"/>
    </row>
    <row r="19" spans="1:21" x14ac:dyDescent="0.2">
      <c r="A19" s="11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>
        <f>N18-(N18*$S$1)</f>
        <v>0.44</v>
      </c>
      <c r="O19" s="59">
        <f>N18+(N18*$S$1)</f>
        <v>1.32</v>
      </c>
      <c r="U19" s="29"/>
    </row>
    <row r="20" spans="1:21" x14ac:dyDescent="0.2">
      <c r="A20" s="119" t="s">
        <v>24</v>
      </c>
      <c r="B20" s="108">
        <f>$N20*0.6</f>
        <v>2.6999999999999997</v>
      </c>
      <c r="C20" s="108"/>
      <c r="D20" s="108">
        <f>$N20*0.4/3</f>
        <v>0.6</v>
      </c>
      <c r="E20" s="108"/>
      <c r="F20" s="108">
        <f t="shared" ref="F20" si="5">$N20*0.4/3</f>
        <v>0.6</v>
      </c>
      <c r="G20" s="108"/>
      <c r="H20" s="108">
        <f t="shared" ref="H20" si="6">$N20*0.4/3</f>
        <v>0.6</v>
      </c>
      <c r="I20" s="108"/>
      <c r="J20" s="108"/>
      <c r="K20" s="108"/>
      <c r="L20" s="108"/>
      <c r="M20" s="108"/>
      <c r="N20" s="108">
        <v>4.5</v>
      </c>
      <c r="O20" s="108"/>
      <c r="P20" t="s">
        <v>18</v>
      </c>
      <c r="U20" s="29"/>
    </row>
    <row r="21" spans="1:21" x14ac:dyDescent="0.2">
      <c r="A21" s="11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>
        <v>2</v>
      </c>
      <c r="O21" s="59">
        <v>7</v>
      </c>
      <c r="U21" s="29"/>
    </row>
    <row r="22" spans="1:21" ht="22.5" customHeight="1" x14ac:dyDescent="0.2">
      <c r="A22" s="119" t="s">
        <v>25</v>
      </c>
      <c r="B22" s="108">
        <f>$N22*0.6</f>
        <v>2.31</v>
      </c>
      <c r="C22" s="108"/>
      <c r="D22" s="108">
        <f>$N22*0.2</f>
        <v>0.77</v>
      </c>
      <c r="E22" s="108"/>
      <c r="F22" s="108">
        <f>$N22*0.2</f>
        <v>0.77</v>
      </c>
      <c r="G22" s="108"/>
      <c r="H22" s="108"/>
      <c r="I22" s="108"/>
      <c r="J22" s="108"/>
      <c r="K22" s="108"/>
      <c r="L22" s="108"/>
      <c r="M22" s="108"/>
      <c r="N22" s="108">
        <v>3.85</v>
      </c>
      <c r="O22" s="108"/>
      <c r="P22" t="s">
        <v>18</v>
      </c>
      <c r="U22" s="29"/>
    </row>
    <row r="23" spans="1:21" ht="22.5" customHeight="1" x14ac:dyDescent="0.2">
      <c r="A23" s="11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>
        <v>2.1</v>
      </c>
      <c r="O23" s="59">
        <v>5.6</v>
      </c>
      <c r="U23" s="29"/>
    </row>
    <row r="24" spans="1:21" ht="16" x14ac:dyDescent="0.2">
      <c r="A24" s="54" t="s">
        <v>26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U24" s="29"/>
    </row>
    <row r="25" spans="1:21" x14ac:dyDescent="0.2">
      <c r="A25" s="119" t="s">
        <v>27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122">
        <v>1.7</v>
      </c>
      <c r="M25" s="122"/>
      <c r="N25" s="122">
        <v>1.7</v>
      </c>
      <c r="O25" s="122"/>
      <c r="U25" s="29"/>
    </row>
    <row r="26" spans="1:21" x14ac:dyDescent="0.2">
      <c r="A26" s="11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61"/>
      <c r="M26" s="61"/>
      <c r="N26" s="62">
        <v>1</v>
      </c>
      <c r="O26" s="61">
        <v>2.7</v>
      </c>
      <c r="U26" s="29"/>
    </row>
    <row r="27" spans="1:21" x14ac:dyDescent="0.2">
      <c r="A27" s="119" t="s">
        <v>28</v>
      </c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108">
        <v>0.5</v>
      </c>
      <c r="M27" s="108"/>
      <c r="N27" s="108">
        <v>0.5</v>
      </c>
      <c r="O27" s="108"/>
      <c r="U27" s="29"/>
    </row>
    <row r="28" spans="1:21" x14ac:dyDescent="0.2">
      <c r="A28" s="11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>
        <v>0.1</v>
      </c>
      <c r="O28" s="59">
        <v>0.9</v>
      </c>
      <c r="U28" s="29"/>
    </row>
    <row r="29" spans="1:21" x14ac:dyDescent="0.2">
      <c r="A29" s="119" t="s">
        <v>29</v>
      </c>
      <c r="B29" s="108"/>
      <c r="C29" s="108"/>
      <c r="D29" s="108">
        <v>0.38</v>
      </c>
      <c r="E29" s="108"/>
      <c r="F29" s="108"/>
      <c r="G29" s="108"/>
      <c r="H29" s="108">
        <f>1.16-0.38</f>
        <v>0.77999999999999992</v>
      </c>
      <c r="I29" s="108"/>
      <c r="J29" s="124">
        <v>0.22</v>
      </c>
      <c r="K29" s="124"/>
      <c r="L29" s="123"/>
      <c r="M29" s="123"/>
      <c r="N29" s="124">
        <v>1.4</v>
      </c>
      <c r="O29" s="124"/>
      <c r="U29" s="29"/>
    </row>
    <row r="30" spans="1:21" x14ac:dyDescent="0.2">
      <c r="A30" s="119"/>
      <c r="B30" s="59"/>
      <c r="C30" s="59"/>
      <c r="D30" s="59"/>
      <c r="E30" s="59"/>
      <c r="F30" s="59"/>
      <c r="G30" s="59"/>
      <c r="H30" s="59"/>
      <c r="I30" s="59"/>
      <c r="J30" s="64"/>
      <c r="K30" s="64"/>
      <c r="L30" s="64"/>
      <c r="M30" s="64"/>
      <c r="N30" s="63">
        <v>0.6</v>
      </c>
      <c r="O30" s="63">
        <v>2.8</v>
      </c>
      <c r="U30" s="29"/>
    </row>
    <row r="31" spans="1:21" x14ac:dyDescent="0.2">
      <c r="A31" s="119" t="s">
        <v>30</v>
      </c>
      <c r="B31" s="108"/>
      <c r="C31" s="108"/>
      <c r="D31" s="108">
        <v>0.15</v>
      </c>
      <c r="E31" s="108"/>
      <c r="F31" s="108">
        <f>0.72-0.15</f>
        <v>0.56999999999999995</v>
      </c>
      <c r="G31" s="108"/>
      <c r="H31" s="108">
        <f>2.18-0.72</f>
        <v>1.4600000000000002</v>
      </c>
      <c r="I31" s="108"/>
      <c r="J31" s="108">
        <f>2.84-2.18</f>
        <v>0.6599999999999997</v>
      </c>
      <c r="K31" s="108"/>
      <c r="L31" s="108"/>
      <c r="M31" s="108"/>
      <c r="N31" s="108">
        <f>SUM(D31:J31)</f>
        <v>2.84</v>
      </c>
      <c r="O31" s="108"/>
      <c r="U31" s="29"/>
    </row>
    <row r="32" spans="1:21" x14ac:dyDescent="0.2">
      <c r="A32" s="11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>
        <v>1.2</v>
      </c>
      <c r="O32" s="59">
        <v>4.9000000000000004</v>
      </c>
      <c r="U32" s="29"/>
    </row>
    <row r="33" spans="1:21" x14ac:dyDescent="0.2">
      <c r="A33" s="119" t="s">
        <v>31</v>
      </c>
      <c r="B33" s="108"/>
      <c r="C33" s="108"/>
      <c r="D33" s="108">
        <v>2.2799999999999998</v>
      </c>
      <c r="E33" s="108"/>
      <c r="F33" s="108">
        <f>2.4-2.28</f>
        <v>0.12000000000000011</v>
      </c>
      <c r="G33" s="108"/>
      <c r="H33" s="108">
        <f>4.03-2.4</f>
        <v>1.6300000000000003</v>
      </c>
      <c r="I33" s="108"/>
      <c r="J33" s="59"/>
      <c r="K33" s="59"/>
      <c r="L33" s="59"/>
      <c r="M33" s="59"/>
      <c r="N33" s="108">
        <f>SUM(D33:J33)</f>
        <v>4.03</v>
      </c>
      <c r="O33" s="108"/>
      <c r="U33" s="29"/>
    </row>
    <row r="34" spans="1:21" x14ac:dyDescent="0.2">
      <c r="A34" s="11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>
        <v>2.5299999999999998</v>
      </c>
      <c r="O34" s="59">
        <v>7.35</v>
      </c>
      <c r="U34" s="29"/>
    </row>
    <row r="35" spans="1:21" x14ac:dyDescent="0.2">
      <c r="A35" s="119" t="s">
        <v>32</v>
      </c>
      <c r="B35" s="108"/>
      <c r="C35" s="108"/>
      <c r="D35" s="108">
        <v>0.35</v>
      </c>
      <c r="E35" s="108"/>
      <c r="F35" s="108"/>
      <c r="G35" s="108"/>
      <c r="H35" s="108">
        <f>0.63-0.35</f>
        <v>0.28000000000000003</v>
      </c>
      <c r="I35" s="108"/>
      <c r="J35" s="59"/>
      <c r="K35" s="59"/>
      <c r="L35" s="59"/>
      <c r="M35" s="59"/>
      <c r="N35" s="108">
        <f>SUM(D35:J35)</f>
        <v>0.63</v>
      </c>
      <c r="O35" s="108"/>
      <c r="U35" s="29"/>
    </row>
    <row r="36" spans="1:21" x14ac:dyDescent="0.2">
      <c r="A36" s="11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>
        <v>0.3</v>
      </c>
      <c r="O36" s="59">
        <v>1.3</v>
      </c>
      <c r="U36" s="29"/>
    </row>
    <row r="37" spans="1:21" x14ac:dyDescent="0.2">
      <c r="A37" s="119" t="s">
        <v>33</v>
      </c>
      <c r="B37" s="108"/>
      <c r="C37" s="108"/>
      <c r="D37" s="108">
        <v>0.5</v>
      </c>
      <c r="E37" s="108"/>
      <c r="F37" s="108">
        <f>1.23-0.5</f>
        <v>0.73</v>
      </c>
      <c r="G37" s="108"/>
      <c r="H37" s="108">
        <f>3.44-1.23</f>
        <v>2.21</v>
      </c>
      <c r="I37" s="108"/>
      <c r="J37" s="59"/>
      <c r="K37" s="59"/>
      <c r="L37" s="59"/>
      <c r="M37" s="59"/>
      <c r="N37" s="108">
        <f>SUM(D37:J37)</f>
        <v>3.44</v>
      </c>
      <c r="O37" s="108"/>
      <c r="U37" s="29"/>
    </row>
    <row r="38" spans="1:21" x14ac:dyDescent="0.2">
      <c r="A38" s="119"/>
      <c r="N38" s="59">
        <v>1.4</v>
      </c>
      <c r="O38" s="59">
        <v>5.5</v>
      </c>
      <c r="U38" s="29"/>
    </row>
    <row r="39" spans="1:21" x14ac:dyDescent="0.2">
      <c r="A39" s="110" t="s">
        <v>34</v>
      </c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U39" s="29"/>
    </row>
    <row r="40" spans="1:21" x14ac:dyDescent="0.2">
      <c r="A40" s="110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U40" s="29"/>
    </row>
    <row r="41" spans="1:21" x14ac:dyDescent="0.2">
      <c r="A41" s="113" t="s">
        <v>35</v>
      </c>
      <c r="B41" s="55"/>
      <c r="C41" s="55"/>
      <c r="D41" s="55"/>
      <c r="E41" s="55"/>
      <c r="F41" s="55"/>
      <c r="G41" s="55"/>
      <c r="H41" s="55"/>
      <c r="I41" s="55"/>
      <c r="J41" s="55"/>
      <c r="K41" s="1"/>
      <c r="L41" s="109">
        <v>0.38</v>
      </c>
      <c r="M41" s="109"/>
      <c r="N41" s="109">
        <v>0.38</v>
      </c>
      <c r="O41" s="109"/>
      <c r="U41" s="29"/>
    </row>
    <row r="42" spans="1:21" x14ac:dyDescent="0.2">
      <c r="A42" s="113"/>
      <c r="B42" s="55"/>
      <c r="C42" s="55"/>
      <c r="D42" s="55"/>
      <c r="E42" s="55"/>
      <c r="F42" s="55"/>
      <c r="G42" s="55"/>
      <c r="H42" s="55"/>
      <c r="I42" s="55"/>
      <c r="J42" s="55"/>
      <c r="K42" s="1"/>
      <c r="L42" s="1"/>
      <c r="M42" s="1"/>
      <c r="N42" s="1">
        <v>0.3</v>
      </c>
      <c r="O42" s="1">
        <v>0.5</v>
      </c>
      <c r="U42" s="29"/>
    </row>
    <row r="43" spans="1:21" x14ac:dyDescent="0.2">
      <c r="A43" s="113" t="s">
        <v>36</v>
      </c>
      <c r="B43" s="109"/>
      <c r="C43" s="109"/>
      <c r="D43" s="105">
        <v>6.7000000000000004E-2</v>
      </c>
      <c r="E43" s="105"/>
      <c r="F43" s="105">
        <v>6.7000000000000004E-2</v>
      </c>
      <c r="G43" s="105"/>
      <c r="H43" s="105">
        <v>6.7000000000000004E-2</v>
      </c>
      <c r="I43" s="105"/>
      <c r="J43" s="105">
        <v>6.7000000000000004E-2</v>
      </c>
      <c r="K43" s="105"/>
      <c r="L43" s="116"/>
      <c r="M43" s="116"/>
      <c r="N43" s="105">
        <v>0.26900000000000002</v>
      </c>
      <c r="O43" s="105"/>
      <c r="P43" t="s">
        <v>18</v>
      </c>
      <c r="U43" s="29"/>
    </row>
    <row r="44" spans="1:21" x14ac:dyDescent="0.2">
      <c r="A44" s="113"/>
      <c r="B44" s="1"/>
      <c r="C44" s="1"/>
      <c r="D44" s="65"/>
      <c r="E44" s="65"/>
      <c r="F44" s="65"/>
      <c r="G44" s="65"/>
      <c r="H44" s="65"/>
      <c r="I44" s="65"/>
      <c r="J44" s="65"/>
      <c r="K44" s="65"/>
      <c r="L44" s="58"/>
      <c r="M44" s="58"/>
      <c r="N44" s="65">
        <v>0.20200000000000001</v>
      </c>
      <c r="O44" s="65">
        <v>3.5999999999999997E-2</v>
      </c>
      <c r="U44" s="29"/>
    </row>
    <row r="45" spans="1:21" x14ac:dyDescent="0.2">
      <c r="A45" s="113" t="s">
        <v>37</v>
      </c>
      <c r="B45" s="1"/>
      <c r="C45" s="1"/>
      <c r="D45" s="105">
        <f>0.2/3</f>
        <v>6.6666666666666666E-2</v>
      </c>
      <c r="E45" s="105"/>
      <c r="F45" s="105">
        <f t="shared" ref="F45" si="7">0.2/3</f>
        <v>6.6666666666666666E-2</v>
      </c>
      <c r="G45" s="105"/>
      <c r="H45" s="105">
        <f t="shared" ref="H45" si="8">0.2/3</f>
        <v>6.6666666666666666E-2</v>
      </c>
      <c r="I45" s="105"/>
      <c r="J45" s="105">
        <v>0.27</v>
      </c>
      <c r="K45" s="105"/>
      <c r="L45" s="58"/>
      <c r="M45" s="58"/>
      <c r="N45" s="105">
        <f>SUM(D45:K45)</f>
        <v>0.47000000000000003</v>
      </c>
      <c r="O45" s="105"/>
      <c r="P45" t="s">
        <v>18</v>
      </c>
      <c r="U45" s="29"/>
    </row>
    <row r="46" spans="1:21" x14ac:dyDescent="0.2">
      <c r="A46" s="113"/>
      <c r="B46" s="1"/>
      <c r="C46" s="1"/>
      <c r="D46" s="65"/>
      <c r="E46" s="65"/>
      <c r="F46" s="65"/>
      <c r="G46" s="65"/>
      <c r="H46" s="65"/>
      <c r="I46" s="65"/>
      <c r="J46" s="65"/>
      <c r="K46" s="65"/>
      <c r="L46" s="58"/>
      <c r="M46" s="58"/>
      <c r="N46" s="65">
        <v>0.35</v>
      </c>
      <c r="O46" s="65">
        <v>0.7</v>
      </c>
      <c r="U46" s="29"/>
    </row>
    <row r="47" spans="1:21" x14ac:dyDescent="0.2">
      <c r="A47" s="113" t="s">
        <v>38</v>
      </c>
      <c r="B47" s="109"/>
      <c r="C47" s="109"/>
      <c r="D47" s="105">
        <f t="shared" ref="D47:F47" si="9">0.35/3</f>
        <v>0.11666666666666665</v>
      </c>
      <c r="E47" s="105"/>
      <c r="F47" s="105">
        <f t="shared" si="9"/>
        <v>0.11666666666666665</v>
      </c>
      <c r="G47" s="105"/>
      <c r="H47" s="105">
        <f t="shared" ref="H47" si="10">0.35/3</f>
        <v>0.11666666666666665</v>
      </c>
      <c r="I47" s="105"/>
      <c r="J47" s="116">
        <v>0.83</v>
      </c>
      <c r="K47" s="116"/>
      <c r="L47" s="116"/>
      <c r="M47" s="116"/>
      <c r="N47" s="105">
        <f>SUM(D47:K47)</f>
        <v>1.18</v>
      </c>
      <c r="O47" s="105"/>
      <c r="P47" t="s">
        <v>18</v>
      </c>
      <c r="U47" s="29"/>
    </row>
    <row r="48" spans="1:21" x14ac:dyDescent="0.2">
      <c r="A48" s="113"/>
      <c r="B48" s="1"/>
      <c r="C48" s="1"/>
      <c r="D48" s="66"/>
      <c r="E48" s="66"/>
      <c r="F48" s="66"/>
      <c r="G48" s="66"/>
      <c r="H48" s="1"/>
      <c r="I48" s="1"/>
      <c r="J48" s="1"/>
      <c r="K48" s="1"/>
      <c r="L48" s="1"/>
      <c r="M48" s="1"/>
      <c r="N48" s="65">
        <v>0.88</v>
      </c>
      <c r="O48" s="65">
        <v>1.77</v>
      </c>
      <c r="U48" s="29"/>
    </row>
    <row r="49" spans="1:21" x14ac:dyDescent="0.2">
      <c r="A49" s="113" t="s">
        <v>39</v>
      </c>
      <c r="B49" s="115">
        <v>0.72599999999999998</v>
      </c>
      <c r="C49" s="115"/>
      <c r="D49" s="1"/>
      <c r="E49" s="1"/>
      <c r="F49" s="1"/>
      <c r="G49" s="1"/>
      <c r="H49" s="1"/>
      <c r="I49" s="1"/>
      <c r="J49" s="1"/>
      <c r="K49" s="1"/>
      <c r="L49" s="1"/>
      <c r="M49" s="1"/>
      <c r="N49" s="105">
        <v>0.72599999999999998</v>
      </c>
      <c r="O49" s="105"/>
      <c r="U49" s="29"/>
    </row>
    <row r="50" spans="1:21" x14ac:dyDescent="0.2">
      <c r="A50" s="113"/>
      <c r="B50" s="66"/>
      <c r="C50" s="66"/>
      <c r="D50" s="1"/>
      <c r="E50" s="1"/>
      <c r="F50" s="1"/>
      <c r="G50" s="1"/>
      <c r="H50" s="1"/>
      <c r="I50" s="1"/>
      <c r="J50" s="1"/>
      <c r="K50" s="1"/>
      <c r="L50" s="1"/>
      <c r="M50" s="1"/>
      <c r="N50" s="65">
        <v>0.54400000000000004</v>
      </c>
      <c r="O50" s="65">
        <v>0.90700000000000003</v>
      </c>
      <c r="U50" s="29"/>
    </row>
    <row r="51" spans="1:21" x14ac:dyDescent="0.2">
      <c r="A51" s="113" t="s">
        <v>40</v>
      </c>
      <c r="B51" s="115">
        <v>0.55700000000000005</v>
      </c>
      <c r="C51" s="115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5">
        <v>0.55700000000000005</v>
      </c>
      <c r="O51" s="105"/>
      <c r="U51" s="29"/>
    </row>
    <row r="52" spans="1:21" x14ac:dyDescent="0.2">
      <c r="A52" s="113"/>
      <c r="B52" s="66"/>
      <c r="C52" s="66"/>
      <c r="D52" s="1"/>
      <c r="E52" s="1"/>
      <c r="F52" s="1"/>
      <c r="G52" s="1"/>
      <c r="H52" s="1"/>
      <c r="I52" s="1"/>
      <c r="J52" s="1"/>
      <c r="K52" s="1"/>
      <c r="L52" s="1"/>
      <c r="M52" s="1"/>
      <c r="N52" s="65">
        <v>0.27900000000000003</v>
      </c>
      <c r="O52" s="65">
        <v>0.83599999999999997</v>
      </c>
      <c r="U52" s="29"/>
    </row>
    <row r="53" spans="1:21" ht="34.5" customHeight="1" x14ac:dyDescent="0.2">
      <c r="A53" s="54" t="s">
        <v>41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U53" s="29"/>
    </row>
    <row r="54" spans="1:21" ht="22.5" customHeight="1" x14ac:dyDescent="0.2">
      <c r="A54" s="113" t="s">
        <v>42</v>
      </c>
      <c r="D54" s="112">
        <f>$N54/3</f>
        <v>0.23333333333333331</v>
      </c>
      <c r="E54" s="112"/>
      <c r="F54" s="112">
        <f t="shared" ref="F54" si="11">$N54/3</f>
        <v>0.23333333333333331</v>
      </c>
      <c r="G54" s="112"/>
      <c r="H54" s="112">
        <f t="shared" ref="H54" si="12">$N54/3</f>
        <v>0.23333333333333331</v>
      </c>
      <c r="I54" s="112"/>
      <c r="N54" s="108">
        <v>0.7</v>
      </c>
      <c r="O54" s="108"/>
      <c r="P54" t="s">
        <v>18</v>
      </c>
      <c r="U54" s="29"/>
    </row>
    <row r="55" spans="1:21" ht="22.5" customHeight="1" x14ac:dyDescent="0.2">
      <c r="A55" s="113"/>
      <c r="N55" s="66">
        <f>N54-(N54*$U$2)</f>
        <v>0.35</v>
      </c>
      <c r="O55" s="66">
        <f>N54+(N54*$U$2)</f>
        <v>1.0499999999999998</v>
      </c>
      <c r="U55" s="29"/>
    </row>
    <row r="56" spans="1:21" ht="28.5" customHeight="1" x14ac:dyDescent="0.2">
      <c r="A56" s="113" t="s">
        <v>43</v>
      </c>
      <c r="B56" s="109">
        <f>AVERAGE(0.12,0.32)</f>
        <v>0.22</v>
      </c>
      <c r="C56" s="109"/>
      <c r="D56" s="1"/>
      <c r="E56" s="1"/>
      <c r="F56" s="1"/>
      <c r="G56" s="1"/>
      <c r="H56" s="1"/>
      <c r="I56" s="1"/>
      <c r="J56" s="1"/>
      <c r="K56" s="1"/>
      <c r="L56" s="1"/>
      <c r="M56" s="1"/>
      <c r="N56" s="109">
        <v>0.22</v>
      </c>
      <c r="O56" s="109"/>
      <c r="U56" s="29"/>
    </row>
    <row r="57" spans="1:21" ht="28.5" customHeight="1" x14ac:dyDescent="0.2">
      <c r="A57" s="1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>
        <v>0.12</v>
      </c>
      <c r="O57" s="1">
        <v>0.32</v>
      </c>
      <c r="U57" s="29"/>
    </row>
    <row r="58" spans="1:21" x14ac:dyDescent="0.2">
      <c r="A58" s="113" t="s">
        <v>44</v>
      </c>
      <c r="B58" s="116">
        <v>0.47</v>
      </c>
      <c r="C58" s="116"/>
      <c r="D58" s="58"/>
      <c r="E58" s="58"/>
      <c r="F58" s="121"/>
      <c r="G58" s="121"/>
      <c r="H58" s="121"/>
      <c r="I58" s="121"/>
      <c r="J58" s="121"/>
      <c r="K58" s="121"/>
      <c r="L58" s="58"/>
      <c r="M58" s="58"/>
      <c r="N58" s="116">
        <v>0.47</v>
      </c>
      <c r="O58" s="116"/>
      <c r="U58" s="29"/>
    </row>
    <row r="59" spans="1:21" x14ac:dyDescent="0.2">
      <c r="A59" s="113"/>
      <c r="B59" s="58"/>
      <c r="C59" s="58"/>
      <c r="D59" s="58"/>
      <c r="E59" s="58"/>
      <c r="F59" s="121"/>
      <c r="G59" s="121"/>
      <c r="H59" s="121"/>
      <c r="I59" s="121"/>
      <c r="J59" s="121"/>
      <c r="K59" s="121"/>
      <c r="L59" s="58"/>
      <c r="M59" s="58"/>
      <c r="N59" s="65">
        <v>0.36</v>
      </c>
      <c r="O59" s="65">
        <v>0.67</v>
      </c>
      <c r="U59" s="29"/>
    </row>
    <row r="60" spans="1:21" x14ac:dyDescent="0.2">
      <c r="A60" s="113" t="s">
        <v>45</v>
      </c>
      <c r="B60" s="109">
        <v>0.2</v>
      </c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>
        <v>0.2</v>
      </c>
      <c r="O60" s="109"/>
      <c r="U60" s="29"/>
    </row>
    <row r="61" spans="1:21" x14ac:dyDescent="0.2">
      <c r="A61" s="1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66">
        <f>N60-(N60*$U$2)</f>
        <v>0.1</v>
      </c>
      <c r="O61" s="66">
        <f>N60+(N60*$U$2)</f>
        <v>0.30000000000000004</v>
      </c>
      <c r="U61" s="29"/>
    </row>
    <row r="62" spans="1:21" x14ac:dyDescent="0.2">
      <c r="A62" s="113" t="s">
        <v>46</v>
      </c>
      <c r="B62" s="109">
        <v>0.5</v>
      </c>
      <c r="C62" s="109"/>
      <c r="D62" s="109"/>
      <c r="E62" s="109"/>
      <c r="F62" s="109"/>
      <c r="G62" s="109"/>
      <c r="H62" s="1"/>
      <c r="I62" s="1"/>
      <c r="J62" s="1"/>
      <c r="K62" s="1"/>
      <c r="L62" s="1"/>
      <c r="M62" s="1"/>
      <c r="N62" s="109">
        <v>0.5</v>
      </c>
      <c r="O62" s="109"/>
      <c r="U62" s="29"/>
    </row>
    <row r="63" spans="1:21" x14ac:dyDescent="0.2">
      <c r="A63" s="1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66">
        <f>N62-(N62*$U$2)</f>
        <v>0.25</v>
      </c>
      <c r="O63" s="66">
        <f>N62+(N62*$U$2)</f>
        <v>0.75</v>
      </c>
      <c r="U63" s="29"/>
    </row>
    <row r="64" spans="1:21" x14ac:dyDescent="0.2">
      <c r="A64" s="113" t="s">
        <v>47</v>
      </c>
      <c r="B64" s="109">
        <v>0.2</v>
      </c>
      <c r="C64" s="109"/>
      <c r="D64" s="109"/>
      <c r="E64" s="109"/>
      <c r="F64" s="109"/>
      <c r="G64" s="109"/>
      <c r="H64" s="1"/>
      <c r="I64" s="1"/>
      <c r="J64" s="1"/>
      <c r="K64" s="1"/>
      <c r="L64" s="1"/>
      <c r="M64" s="1"/>
      <c r="N64" s="109">
        <v>0.2</v>
      </c>
      <c r="O64" s="109"/>
      <c r="U64" s="29"/>
    </row>
    <row r="65" spans="1:21" x14ac:dyDescent="0.2">
      <c r="A65" s="1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66">
        <f>N64-(N64*$U$2)</f>
        <v>0.1</v>
      </c>
      <c r="O65" s="66">
        <f>N64+(N64*$U$2)</f>
        <v>0.30000000000000004</v>
      </c>
      <c r="U65" s="29"/>
    </row>
    <row r="66" spans="1:21" x14ac:dyDescent="0.2">
      <c r="A66" s="113" t="s">
        <v>48</v>
      </c>
      <c r="B66" s="109">
        <v>0.5</v>
      </c>
      <c r="C66" s="109"/>
      <c r="D66" s="109"/>
      <c r="E66" s="109"/>
      <c r="F66" s="109"/>
      <c r="G66" s="109"/>
      <c r="H66" s="1"/>
      <c r="I66" s="1"/>
      <c r="J66" s="1"/>
      <c r="K66" s="1"/>
      <c r="L66" s="1"/>
      <c r="M66" s="1"/>
      <c r="N66" s="109">
        <v>0.5</v>
      </c>
      <c r="O66" s="109"/>
      <c r="U66" s="29"/>
    </row>
    <row r="67" spans="1:21" x14ac:dyDescent="0.2">
      <c r="A67" s="1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66">
        <f>N66-(N66*$U$2)</f>
        <v>0.25</v>
      </c>
      <c r="O67" s="66">
        <f>N66+(N66*$U$2)</f>
        <v>0.75</v>
      </c>
      <c r="U67" s="29"/>
    </row>
    <row r="68" spans="1:21" x14ac:dyDescent="0.2">
      <c r="A68" s="113" t="s">
        <v>49</v>
      </c>
      <c r="B68" s="109">
        <f>AVERAGE(0.4,0.5)</f>
        <v>0.45</v>
      </c>
      <c r="C68" s="109"/>
      <c r="D68" s="109"/>
      <c r="E68" s="109"/>
      <c r="F68" s="109"/>
      <c r="G68" s="109"/>
      <c r="H68" s="1"/>
      <c r="I68" s="1"/>
      <c r="J68" s="1"/>
      <c r="K68" s="1"/>
      <c r="L68" s="1"/>
      <c r="M68" s="1"/>
      <c r="N68" s="109">
        <v>0.45</v>
      </c>
      <c r="O68" s="109"/>
      <c r="U68" s="29"/>
    </row>
    <row r="69" spans="1:21" x14ac:dyDescent="0.2">
      <c r="A69" s="1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66">
        <f>N68-(N68*$U$2)</f>
        <v>0.22500000000000001</v>
      </c>
      <c r="O69" s="66">
        <f>N68+(N68*$U$2)</f>
        <v>0.67500000000000004</v>
      </c>
      <c r="U69" s="29"/>
    </row>
    <row r="70" spans="1:21" x14ac:dyDescent="0.2">
      <c r="A70" s="113" t="s">
        <v>50</v>
      </c>
      <c r="B70" s="109">
        <v>0.5</v>
      </c>
      <c r="C70" s="109"/>
      <c r="D70" s="109"/>
      <c r="E70" s="109"/>
      <c r="F70" s="109"/>
      <c r="G70" s="109"/>
      <c r="H70" s="1"/>
      <c r="I70" s="1"/>
      <c r="J70" s="1"/>
      <c r="K70" s="1"/>
      <c r="L70" s="1"/>
      <c r="M70" s="1"/>
      <c r="N70" s="109">
        <v>0.5</v>
      </c>
      <c r="O70" s="109"/>
      <c r="U70" s="29"/>
    </row>
    <row r="71" spans="1:21" x14ac:dyDescent="0.2">
      <c r="A71" s="1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66">
        <f>N70-(N70*$U$2)</f>
        <v>0.25</v>
      </c>
      <c r="O71" s="66">
        <f>N70+(N70*$U$2)</f>
        <v>0.75</v>
      </c>
      <c r="U71" s="29"/>
    </row>
    <row r="72" spans="1:21" ht="24.5" customHeight="1" x14ac:dyDescent="0.2">
      <c r="A72" s="54" t="s">
        <v>51</v>
      </c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U72" s="29"/>
    </row>
    <row r="73" spans="1:21" x14ac:dyDescent="0.2">
      <c r="A73" s="113" t="s">
        <v>52</v>
      </c>
      <c r="B73" s="1"/>
      <c r="C73" s="1"/>
      <c r="D73" s="115">
        <v>0.2</v>
      </c>
      <c r="E73" s="115"/>
      <c r="F73" s="1"/>
      <c r="G73" s="1"/>
      <c r="H73" s="1"/>
      <c r="I73" s="1"/>
      <c r="J73" s="1"/>
      <c r="K73" s="1"/>
      <c r="L73" s="1"/>
      <c r="M73" s="1"/>
      <c r="N73" s="115">
        <f>SUM(B73:K73)</f>
        <v>0.2</v>
      </c>
      <c r="O73" s="115"/>
      <c r="U73" s="29"/>
    </row>
    <row r="74" spans="1:21" x14ac:dyDescent="0.2">
      <c r="A74" s="113"/>
      <c r="B74" s="1"/>
      <c r="C74" s="1"/>
      <c r="D74" s="66"/>
      <c r="E74" s="66"/>
      <c r="F74" s="1"/>
      <c r="G74" s="1"/>
      <c r="H74" s="1"/>
      <c r="I74" s="1"/>
      <c r="J74" s="1"/>
      <c r="K74" s="1"/>
      <c r="L74" s="1"/>
      <c r="M74" s="1"/>
      <c r="N74" s="66">
        <f>N73-(N73*$S$2)</f>
        <v>0.15000000000000002</v>
      </c>
      <c r="O74" s="66">
        <f>N73+(N73*$S$2)</f>
        <v>0.25</v>
      </c>
      <c r="U74" s="29"/>
    </row>
    <row r="75" spans="1:21" x14ac:dyDescent="0.2">
      <c r="A75" s="113" t="s">
        <v>53</v>
      </c>
      <c r="B75" s="1"/>
      <c r="C75" s="1"/>
      <c r="D75" s="66"/>
      <c r="E75" s="66"/>
      <c r="F75" s="109">
        <v>0.28000000000000003</v>
      </c>
      <c r="G75" s="109"/>
      <c r="H75" s="1"/>
      <c r="I75" s="1"/>
      <c r="J75" s="1"/>
      <c r="K75" s="1"/>
      <c r="L75" s="1"/>
      <c r="M75" s="1"/>
      <c r="N75" s="115">
        <f>SUM(B75:K75)</f>
        <v>0.28000000000000003</v>
      </c>
      <c r="O75" s="115"/>
      <c r="U75" s="29"/>
    </row>
    <row r="76" spans="1:21" x14ac:dyDescent="0.2">
      <c r="A76" s="113"/>
      <c r="B76" s="1"/>
      <c r="C76" s="1"/>
      <c r="D76" s="66"/>
      <c r="E76" s="66"/>
      <c r="F76" s="1"/>
      <c r="G76" s="1"/>
      <c r="H76" s="1"/>
      <c r="I76" s="1"/>
      <c r="J76" s="1"/>
      <c r="K76" s="1"/>
      <c r="L76" s="1"/>
      <c r="M76" s="1"/>
      <c r="N76" s="66">
        <f>N75-(N75*$S$2)</f>
        <v>0.21000000000000002</v>
      </c>
      <c r="O76" s="66">
        <f>N75+(N75*$S$2)</f>
        <v>0.35000000000000003</v>
      </c>
      <c r="U76" s="29"/>
    </row>
    <row r="77" spans="1:21" x14ac:dyDescent="0.2">
      <c r="A77" s="113" t="s">
        <v>54</v>
      </c>
      <c r="B77" s="109"/>
      <c r="C77" s="109"/>
      <c r="D77" s="115"/>
      <c r="E77" s="115"/>
      <c r="F77" s="109" t="s">
        <v>55</v>
      </c>
      <c r="G77" s="109"/>
      <c r="H77" s="109"/>
      <c r="I77" s="109"/>
      <c r="J77" s="115">
        <v>0.152</v>
      </c>
      <c r="K77" s="115"/>
      <c r="L77" s="109"/>
      <c r="M77" s="109"/>
      <c r="N77" s="115">
        <f>SUM(B77:K77)</f>
        <v>0.152</v>
      </c>
      <c r="O77" s="115"/>
      <c r="U77" s="29"/>
    </row>
    <row r="78" spans="1:21" x14ac:dyDescent="0.2">
      <c r="A78" s="113"/>
      <c r="B78" s="1"/>
      <c r="C78" s="1"/>
      <c r="D78" s="66"/>
      <c r="E78" s="66"/>
      <c r="F78" s="1"/>
      <c r="G78" s="1"/>
      <c r="H78" s="1"/>
      <c r="I78" s="1"/>
      <c r="J78" s="66"/>
      <c r="K78" s="66"/>
      <c r="L78" s="1"/>
      <c r="M78" s="1"/>
      <c r="N78" s="66">
        <f>N77-(N77*$S$2)</f>
        <v>0.11399999999999999</v>
      </c>
      <c r="O78" s="66">
        <f>N77+(N77*$S$2)</f>
        <v>0.19</v>
      </c>
      <c r="U78" s="29"/>
    </row>
    <row r="79" spans="1:21" x14ac:dyDescent="0.2">
      <c r="A79" s="113" t="s">
        <v>56</v>
      </c>
      <c r="B79" s="1"/>
      <c r="C79" s="1"/>
      <c r="D79" s="66"/>
      <c r="E79" s="66"/>
      <c r="F79" s="109"/>
      <c r="G79" s="109"/>
      <c r="H79" s="115">
        <v>0.38400000000000001</v>
      </c>
      <c r="I79" s="115"/>
      <c r="J79" s="115"/>
      <c r="K79" s="115"/>
      <c r="L79" s="1"/>
      <c r="M79" s="1"/>
      <c r="N79" s="115">
        <f>SUM(B79:K79)</f>
        <v>0.38400000000000001</v>
      </c>
      <c r="O79" s="115"/>
      <c r="U79" s="29"/>
    </row>
    <row r="80" spans="1:21" x14ac:dyDescent="0.2">
      <c r="A80" s="113"/>
      <c r="B80" s="1"/>
      <c r="C80" s="1"/>
      <c r="D80" s="66"/>
      <c r="E80" s="66"/>
      <c r="F80" s="1"/>
      <c r="G80" s="1"/>
      <c r="H80" s="66"/>
      <c r="I80" s="66"/>
      <c r="J80" s="66"/>
      <c r="K80" s="66"/>
      <c r="L80" s="1"/>
      <c r="M80" s="1"/>
      <c r="N80" s="66">
        <f>N79-(N79*$S$2)</f>
        <v>0.28800000000000003</v>
      </c>
      <c r="O80" s="66">
        <f>N79+(N79*$S$2)</f>
        <v>0.48</v>
      </c>
      <c r="U80" s="29"/>
    </row>
    <row r="81" spans="1:21" x14ac:dyDescent="0.2">
      <c r="A81" s="113" t="s">
        <v>57</v>
      </c>
      <c r="B81" s="1"/>
      <c r="C81" s="1"/>
      <c r="D81" s="66"/>
      <c r="E81" s="66"/>
      <c r="F81" s="108">
        <v>1.28</v>
      </c>
      <c r="G81" s="108"/>
      <c r="H81" s="115">
        <v>0.66700000000000004</v>
      </c>
      <c r="I81" s="115"/>
      <c r="J81" s="115">
        <v>0.152</v>
      </c>
      <c r="K81" s="115"/>
      <c r="L81" s="109"/>
      <c r="M81" s="109"/>
      <c r="N81" s="115">
        <f>SUM(B81:K81)</f>
        <v>2.0990000000000002</v>
      </c>
      <c r="O81" s="115"/>
      <c r="U81" s="29"/>
    </row>
    <row r="82" spans="1:21" x14ac:dyDescent="0.2">
      <c r="A82" s="113"/>
      <c r="B82" s="1"/>
      <c r="C82" s="1"/>
      <c r="D82" s="66"/>
      <c r="E82" s="66"/>
      <c r="H82" s="1"/>
      <c r="I82" s="1"/>
      <c r="J82" s="1"/>
      <c r="K82" s="1"/>
      <c r="L82" s="1"/>
      <c r="M82" s="1"/>
      <c r="N82" s="66">
        <f>N81-($S$2*N81)</f>
        <v>1.5742500000000001</v>
      </c>
      <c r="O82" s="66">
        <f>N81+($S$2*N81)</f>
        <v>2.6237500000000002</v>
      </c>
      <c r="U82" s="29"/>
    </row>
    <row r="83" spans="1:21" x14ac:dyDescent="0.2">
      <c r="A83" s="113" t="s">
        <v>58</v>
      </c>
      <c r="B83" s="1"/>
      <c r="C83" s="1"/>
      <c r="D83" s="66"/>
      <c r="E83" s="66"/>
      <c r="F83" s="109">
        <v>0.48</v>
      </c>
      <c r="G83" s="109"/>
      <c r="H83" s="1"/>
      <c r="I83" s="1"/>
      <c r="J83" s="1"/>
      <c r="K83" s="1"/>
      <c r="L83" s="1"/>
      <c r="M83" s="1"/>
      <c r="N83" s="115">
        <f>SUM(B83:K83)</f>
        <v>0.48</v>
      </c>
      <c r="O83" s="115"/>
      <c r="U83" s="29"/>
    </row>
    <row r="84" spans="1:21" x14ac:dyDescent="0.2">
      <c r="A84" s="113"/>
      <c r="B84" s="1"/>
      <c r="C84" s="1"/>
      <c r="D84" s="66"/>
      <c r="E84" s="66"/>
      <c r="F84" s="1"/>
      <c r="G84" s="1"/>
      <c r="H84" s="1"/>
      <c r="I84" s="1"/>
      <c r="J84" s="1"/>
      <c r="K84" s="1"/>
      <c r="L84" s="1"/>
      <c r="M84" s="1"/>
      <c r="N84" s="66">
        <f>N83-($S$2*N83)</f>
        <v>0.36</v>
      </c>
      <c r="O84" s="66">
        <f>N83+($S$2*N83)</f>
        <v>0.6</v>
      </c>
      <c r="U84" s="29"/>
    </row>
    <row r="85" spans="1:21" x14ac:dyDescent="0.2">
      <c r="A85" s="113" t="s">
        <v>59</v>
      </c>
      <c r="B85" s="1"/>
      <c r="C85" s="1"/>
      <c r="D85" s="66"/>
      <c r="E85" s="66"/>
      <c r="F85" s="109">
        <v>0.93</v>
      </c>
      <c r="G85" s="109"/>
      <c r="H85" s="1"/>
      <c r="I85" s="1"/>
      <c r="J85" s="1"/>
      <c r="K85" s="1"/>
      <c r="L85" s="1"/>
      <c r="M85" s="1"/>
      <c r="N85" s="115">
        <f>SUM(B85:K85)</f>
        <v>0.93</v>
      </c>
      <c r="O85" s="115"/>
      <c r="U85" s="29"/>
    </row>
    <row r="86" spans="1:21" x14ac:dyDescent="0.2">
      <c r="A86" s="113"/>
      <c r="B86" s="1"/>
      <c r="C86" s="1"/>
      <c r="D86" s="66"/>
      <c r="E86" s="66"/>
      <c r="F86" s="1"/>
      <c r="G86" s="1"/>
      <c r="H86" s="1"/>
      <c r="I86" s="1"/>
      <c r="J86" s="1"/>
      <c r="K86" s="1"/>
      <c r="L86" s="1"/>
      <c r="M86" s="1"/>
      <c r="N86" s="66">
        <f>N85-($S$2*N85)</f>
        <v>0.69750000000000001</v>
      </c>
      <c r="O86" s="66">
        <f>N85+($S$2*N85)</f>
        <v>1.1625000000000001</v>
      </c>
      <c r="U86" s="29"/>
    </row>
    <row r="87" spans="1:21" x14ac:dyDescent="0.2">
      <c r="A87" s="113" t="s">
        <v>60</v>
      </c>
      <c r="B87" s="1"/>
      <c r="C87" s="1"/>
      <c r="D87" s="115">
        <v>1.1399999999999999</v>
      </c>
      <c r="E87" s="115"/>
      <c r="F87" s="109"/>
      <c r="G87" s="109"/>
      <c r="H87" s="1"/>
      <c r="I87" s="1"/>
      <c r="J87" s="1"/>
      <c r="K87" s="1"/>
      <c r="L87" s="1"/>
      <c r="M87" s="1"/>
      <c r="N87" s="115">
        <f>SUM(B87:K87)</f>
        <v>1.1399999999999999</v>
      </c>
      <c r="O87" s="115"/>
      <c r="U87" s="29"/>
    </row>
    <row r="88" spans="1:21" x14ac:dyDescent="0.2">
      <c r="A88" s="11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66">
        <f>N87-(N87*$S$2)</f>
        <v>0.85499999999999998</v>
      </c>
      <c r="O88" s="66">
        <f>N87+(N87*$S$2)</f>
        <v>1.4249999999999998</v>
      </c>
      <c r="U88" s="29"/>
    </row>
    <row r="89" spans="1:21" ht="35.5" customHeight="1" x14ac:dyDescent="0.2">
      <c r="A89" s="67" t="s">
        <v>61</v>
      </c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U89" s="29"/>
    </row>
    <row r="90" spans="1:21" x14ac:dyDescent="0.2">
      <c r="A90" s="113" t="s">
        <v>62</v>
      </c>
      <c r="B90" s="109">
        <v>0.02</v>
      </c>
      <c r="C90" s="109"/>
      <c r="D90" s="109">
        <v>0.03</v>
      </c>
      <c r="E90" s="109"/>
      <c r="F90" s="109">
        <v>0.04</v>
      </c>
      <c r="G90" s="109"/>
      <c r="H90" s="109">
        <v>0.03</v>
      </c>
      <c r="I90" s="109"/>
      <c r="J90" s="109">
        <v>7.0000000000000007E-2</v>
      </c>
      <c r="K90" s="109"/>
      <c r="L90" s="1"/>
      <c r="M90" s="1"/>
      <c r="N90" s="109">
        <v>0.13</v>
      </c>
      <c r="O90" s="109"/>
      <c r="U90" s="29"/>
    </row>
    <row r="91" spans="1:21" x14ac:dyDescent="0.2">
      <c r="A91" s="11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>
        <v>0.06</v>
      </c>
      <c r="O91" s="1">
        <v>0.21</v>
      </c>
      <c r="U91" s="29"/>
    </row>
    <row r="92" spans="1:21" x14ac:dyDescent="0.2">
      <c r="A92" s="113" t="s">
        <v>63</v>
      </c>
      <c r="B92" s="116">
        <v>0.33</v>
      </c>
      <c r="C92" s="116"/>
      <c r="D92" s="116">
        <v>0.11</v>
      </c>
      <c r="E92" s="116"/>
      <c r="F92" s="116">
        <v>0.06</v>
      </c>
      <c r="G92" s="116"/>
      <c r="H92" s="116">
        <v>0.05</v>
      </c>
      <c r="I92" s="116"/>
      <c r="J92" s="116">
        <v>0.08</v>
      </c>
      <c r="K92" s="116"/>
      <c r="L92" s="109"/>
      <c r="M92" s="109"/>
      <c r="N92" s="109">
        <v>0.55000000000000004</v>
      </c>
      <c r="O92" s="109"/>
      <c r="U92" s="29"/>
    </row>
    <row r="93" spans="1:21" x14ac:dyDescent="0.2">
      <c r="A93" s="11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>
        <v>0.41</v>
      </c>
      <c r="O93" s="1">
        <v>0.69</v>
      </c>
      <c r="U93" s="29"/>
    </row>
    <row r="94" spans="1:21" x14ac:dyDescent="0.2">
      <c r="A94" s="119" t="s">
        <v>64</v>
      </c>
      <c r="B94" s="108">
        <v>0.26</v>
      </c>
      <c r="C94" s="108"/>
      <c r="D94" s="108">
        <v>0.68</v>
      </c>
      <c r="E94" s="108"/>
      <c r="F94" s="108">
        <v>0.18</v>
      </c>
      <c r="G94" s="108"/>
      <c r="H94" s="108">
        <v>0.09</v>
      </c>
      <c r="I94" s="108"/>
      <c r="J94" s="108">
        <v>0.03</v>
      </c>
      <c r="K94" s="108"/>
      <c r="N94" s="108">
        <v>1.24</v>
      </c>
      <c r="O94" s="108"/>
      <c r="U94" s="29"/>
    </row>
    <row r="95" spans="1:21" ht="16" thickBot="1" x14ac:dyDescent="0.25">
      <c r="A95" s="120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68">
        <v>0.7</v>
      </c>
      <c r="O95" s="68">
        <v>1.5</v>
      </c>
      <c r="P95" s="32"/>
      <c r="Q95" s="32"/>
      <c r="R95" s="32"/>
      <c r="S95" s="32"/>
      <c r="T95" s="32"/>
      <c r="U95" s="35"/>
    </row>
    <row r="97" spans="1:15" ht="16" x14ac:dyDescent="0.2">
      <c r="A97" s="16" t="s">
        <v>65</v>
      </c>
      <c r="B97" s="17">
        <f>SUM(B4:B94)</f>
        <v>10.58633333333333</v>
      </c>
      <c r="C97" s="18"/>
      <c r="D97" s="17">
        <f>SUM(D4:D94)</f>
        <v>9.046999999999997</v>
      </c>
      <c r="E97" s="18"/>
      <c r="F97" s="17">
        <f>SUM(F4:F94)</f>
        <v>7.2703333333333333</v>
      </c>
      <c r="G97" s="18"/>
      <c r="H97" s="17">
        <f>SUM(H4:H94)</f>
        <v>9.9480000000000004</v>
      </c>
      <c r="I97" s="18"/>
      <c r="J97" s="17">
        <f>SUM(J4:J94)</f>
        <v>3.7743333333333333</v>
      </c>
      <c r="K97" s="18"/>
    </row>
    <row r="98" spans="1:15" ht="16" thickBot="1" x14ac:dyDescent="0.25"/>
    <row r="99" spans="1:15" ht="16" x14ac:dyDescent="0.2">
      <c r="A99" s="36" t="s">
        <v>66</v>
      </c>
      <c r="B99" s="37"/>
      <c r="C99" s="37"/>
      <c r="D99" s="37"/>
      <c r="E99" s="37"/>
      <c r="F99" s="37"/>
      <c r="G99" s="37"/>
      <c r="H99" s="37"/>
      <c r="I99" s="37"/>
      <c r="J99" s="37"/>
      <c r="K99" s="38"/>
    </row>
    <row r="100" spans="1:15" x14ac:dyDescent="0.2">
      <c r="A100" s="125" t="s">
        <v>67</v>
      </c>
      <c r="B100" s="106">
        <v>5.19</v>
      </c>
      <c r="C100" s="106"/>
      <c r="D100" s="106">
        <v>7.09</v>
      </c>
      <c r="E100" s="106"/>
      <c r="F100" s="106">
        <v>8.98</v>
      </c>
      <c r="G100" s="106"/>
      <c r="H100" s="106">
        <v>10.96</v>
      </c>
      <c r="I100" s="106"/>
      <c r="J100" s="106">
        <v>11.99</v>
      </c>
      <c r="K100" s="107"/>
      <c r="L100" s="1"/>
      <c r="M100" s="1"/>
      <c r="N100" s="109"/>
      <c r="O100" s="109"/>
    </row>
    <row r="101" spans="1:15" x14ac:dyDescent="0.2">
      <c r="A101" s="125"/>
      <c r="B101" s="39">
        <f>B100-B156</f>
        <v>3.3800000000000003</v>
      </c>
      <c r="C101" s="39">
        <f>B100+B156</f>
        <v>7</v>
      </c>
      <c r="D101" s="39">
        <f>D100-D156</f>
        <v>4.8</v>
      </c>
      <c r="E101" s="39">
        <f>D100+D156</f>
        <v>9.379999999999999</v>
      </c>
      <c r="F101" s="39">
        <f>F100-F156</f>
        <v>6.2000000000000011</v>
      </c>
      <c r="G101" s="39">
        <f>F100+0.5*F156</f>
        <v>10.370000000000001</v>
      </c>
      <c r="H101" s="39">
        <f>H100-H156</f>
        <v>7.8800000000000008</v>
      </c>
      <c r="I101" s="39">
        <f>H100+0.5*H156</f>
        <v>12.5</v>
      </c>
      <c r="J101" s="39">
        <f>J100-J156</f>
        <v>8.870000000000001</v>
      </c>
      <c r="K101" s="40">
        <f>J100+0.5*J156</f>
        <v>13.55</v>
      </c>
      <c r="L101" s="1"/>
      <c r="M101" s="1"/>
      <c r="N101" s="1"/>
      <c r="O101" s="1"/>
    </row>
    <row r="102" spans="1:15" x14ac:dyDescent="0.2">
      <c r="A102" s="125" t="s">
        <v>68</v>
      </c>
      <c r="B102" s="126">
        <f>SUM($B4:B6)</f>
        <v>0.35</v>
      </c>
      <c r="C102" s="126"/>
      <c r="D102" s="126">
        <f>SUM($B4:D6)</f>
        <v>1.3699999999999999</v>
      </c>
      <c r="E102" s="126"/>
      <c r="F102" s="126">
        <f>SUM($B4:F6)</f>
        <v>1.47</v>
      </c>
      <c r="G102" s="126"/>
      <c r="H102" s="126">
        <f>SUM($B4:H6)</f>
        <v>1.55</v>
      </c>
      <c r="I102" s="126"/>
      <c r="J102" s="126">
        <f>SUM($B4:J6)</f>
        <v>1.6500000000000001</v>
      </c>
      <c r="K102" s="128"/>
      <c r="L102" s="1"/>
      <c r="M102" s="1"/>
      <c r="N102" s="109"/>
      <c r="O102" s="109"/>
    </row>
    <row r="103" spans="1:15" x14ac:dyDescent="0.2">
      <c r="A103" s="125"/>
      <c r="B103" s="39">
        <v>0.13</v>
      </c>
      <c r="C103" s="39">
        <v>0.62</v>
      </c>
      <c r="D103" s="39">
        <v>0.91</v>
      </c>
      <c r="E103" s="39">
        <v>2</v>
      </c>
      <c r="F103" s="39">
        <v>0.97</v>
      </c>
      <c r="G103" s="39">
        <v>2.09</v>
      </c>
      <c r="H103" s="39">
        <v>1.07</v>
      </c>
      <c r="I103" s="39">
        <v>2.1</v>
      </c>
      <c r="J103" s="39">
        <v>1.29</v>
      </c>
      <c r="K103" s="40">
        <v>2.11</v>
      </c>
      <c r="L103" s="1"/>
      <c r="M103" s="1"/>
      <c r="N103" s="1"/>
      <c r="O103" s="1"/>
    </row>
    <row r="104" spans="1:15" x14ac:dyDescent="0.2">
      <c r="A104" s="125" t="s">
        <v>69</v>
      </c>
      <c r="B104" s="106">
        <f>SUM($B35:B37)</f>
        <v>0</v>
      </c>
      <c r="C104" s="106"/>
      <c r="D104" s="106">
        <f>SUM($B35:D37)</f>
        <v>0.85</v>
      </c>
      <c r="E104" s="106"/>
      <c r="F104" s="106">
        <f>SUM($B35:F37)</f>
        <v>1.58</v>
      </c>
      <c r="G104" s="106"/>
      <c r="H104" s="106">
        <f>SUM($B35:H37)</f>
        <v>4.07</v>
      </c>
      <c r="I104" s="106"/>
      <c r="J104" s="106">
        <f>SUM($B35:J37)</f>
        <v>4.07</v>
      </c>
      <c r="K104" s="107"/>
      <c r="L104" s="1"/>
      <c r="M104" s="1"/>
      <c r="N104" s="1"/>
      <c r="O104" s="1"/>
    </row>
    <row r="105" spans="1:15" x14ac:dyDescent="0.2">
      <c r="A105" s="125"/>
      <c r="B105" s="41">
        <f>SUM(B150:B151)</f>
        <v>0</v>
      </c>
      <c r="C105" s="41">
        <f t="shared" ref="C105:K105" si="13">SUM(C150:C151)</f>
        <v>0</v>
      </c>
      <c r="D105" s="41">
        <f t="shared" si="13"/>
        <v>0.49</v>
      </c>
      <c r="E105" s="41">
        <f t="shared" si="13"/>
        <v>1.44</v>
      </c>
      <c r="F105" s="41">
        <f t="shared" si="13"/>
        <v>0.96</v>
      </c>
      <c r="G105" s="41">
        <f t="shared" si="13"/>
        <v>2.44</v>
      </c>
      <c r="H105" s="41">
        <f t="shared" si="13"/>
        <v>1.7</v>
      </c>
      <c r="I105" s="41">
        <f t="shared" si="13"/>
        <v>6.8</v>
      </c>
      <c r="J105" s="41">
        <f t="shared" si="13"/>
        <v>1.7</v>
      </c>
      <c r="K105" s="42">
        <f t="shared" si="13"/>
        <v>6.8</v>
      </c>
      <c r="L105" s="1"/>
      <c r="M105" s="1"/>
      <c r="N105" s="1"/>
      <c r="O105" s="1"/>
    </row>
    <row r="106" spans="1:15" x14ac:dyDescent="0.2">
      <c r="A106" s="125" t="s">
        <v>70</v>
      </c>
      <c r="B106" s="126">
        <f>SUM($B29:B33)</f>
        <v>0</v>
      </c>
      <c r="C106" s="126"/>
      <c r="D106" s="126">
        <f>SUM($B29:D33)</f>
        <v>2.8099999999999996</v>
      </c>
      <c r="E106" s="126"/>
      <c r="F106" s="126">
        <f>SUM($B29:F33)</f>
        <v>3.5</v>
      </c>
      <c r="G106" s="126"/>
      <c r="H106" s="126">
        <f>SUM($B29:H33)</f>
        <v>7.3699999999999992</v>
      </c>
      <c r="I106" s="126"/>
      <c r="J106" s="106">
        <f>SUM($B29:J33)</f>
        <v>8.2499999999999982</v>
      </c>
      <c r="K106" s="107"/>
      <c r="L106" s="127"/>
      <c r="M106" s="127"/>
      <c r="N106" s="109"/>
      <c r="O106" s="109"/>
    </row>
    <row r="107" spans="1:15" x14ac:dyDescent="0.2">
      <c r="A107" s="125"/>
      <c r="B107" s="41">
        <f>SUM(B152:B154)</f>
        <v>0</v>
      </c>
      <c r="C107" s="41">
        <f t="shared" ref="C107:K107" si="14">SUM(C152:C154)</f>
        <v>0</v>
      </c>
      <c r="D107" s="41">
        <f t="shared" si="14"/>
        <v>2.1279999999999997</v>
      </c>
      <c r="E107" s="41">
        <f t="shared" si="14"/>
        <v>3.5129999999999999</v>
      </c>
      <c r="F107" s="41">
        <f t="shared" si="14"/>
        <v>1.71</v>
      </c>
      <c r="G107" s="41">
        <f t="shared" si="14"/>
        <v>5.54</v>
      </c>
      <c r="H107" s="41">
        <f t="shared" si="14"/>
        <v>3.96</v>
      </c>
      <c r="I107" s="41">
        <f t="shared" si="14"/>
        <v>13.059999999999999</v>
      </c>
      <c r="J107" s="41">
        <f t="shared" si="14"/>
        <v>4.3199999999999994</v>
      </c>
      <c r="K107" s="42">
        <f t="shared" si="14"/>
        <v>15.09</v>
      </c>
      <c r="N107" s="1"/>
      <c r="O107" s="1"/>
    </row>
    <row r="108" spans="1:15" x14ac:dyDescent="0.2">
      <c r="A108" s="125" t="s">
        <v>71</v>
      </c>
      <c r="B108" s="106">
        <v>1.2829999999999999</v>
      </c>
      <c r="C108" s="106"/>
      <c r="D108" s="106">
        <v>1.5349999999999999</v>
      </c>
      <c r="E108" s="106"/>
      <c r="F108" s="106">
        <v>1.7869999999999999</v>
      </c>
      <c r="G108" s="106"/>
      <c r="H108" s="106">
        <v>2.0390000000000001</v>
      </c>
      <c r="I108" s="106"/>
      <c r="J108" s="106">
        <v>3.2010000000000001</v>
      </c>
      <c r="K108" s="107"/>
      <c r="L108" s="1"/>
      <c r="M108" s="1"/>
      <c r="N108" s="1"/>
      <c r="O108" s="1"/>
    </row>
    <row r="109" spans="1:15" x14ac:dyDescent="0.2">
      <c r="A109" s="125"/>
      <c r="B109" s="39">
        <v>0.82299999999999995</v>
      </c>
      <c r="C109" s="39">
        <v>1.7430000000000001</v>
      </c>
      <c r="D109" s="39">
        <v>1.012</v>
      </c>
      <c r="E109" s="39">
        <v>2.1040000000000001</v>
      </c>
      <c r="F109" s="39">
        <v>1.2010000000000001</v>
      </c>
      <c r="G109" s="39">
        <v>2.4649999999999999</v>
      </c>
      <c r="H109" s="39">
        <v>1.39</v>
      </c>
      <c r="I109" s="39">
        <v>2.8260000000000001</v>
      </c>
      <c r="J109" s="39">
        <v>2.2610000000000001</v>
      </c>
      <c r="K109" s="40">
        <v>4.5519999999999996</v>
      </c>
      <c r="L109" s="1"/>
      <c r="M109" s="1"/>
      <c r="N109" s="1"/>
      <c r="O109" s="1"/>
    </row>
    <row r="110" spans="1:15" x14ac:dyDescent="0.2">
      <c r="A110" s="125" t="s">
        <v>72</v>
      </c>
      <c r="B110" s="106">
        <v>0.41</v>
      </c>
      <c r="C110" s="106"/>
      <c r="D110" s="106">
        <v>0.51800000000000002</v>
      </c>
      <c r="E110" s="106"/>
      <c r="F110" s="106">
        <v>0.626</v>
      </c>
      <c r="G110" s="106"/>
      <c r="H110" s="106">
        <v>0.73399999999999999</v>
      </c>
      <c r="I110" s="106"/>
      <c r="J110" s="106">
        <v>1.0449999999999999</v>
      </c>
      <c r="K110" s="107"/>
      <c r="L110" s="109"/>
      <c r="M110" s="109"/>
      <c r="N110" s="109"/>
      <c r="O110" s="109"/>
    </row>
    <row r="111" spans="1:15" x14ac:dyDescent="0.2">
      <c r="A111" s="125"/>
      <c r="B111" s="39">
        <v>0.253</v>
      </c>
      <c r="C111" s="39">
        <v>0.56799999999999995</v>
      </c>
      <c r="D111" s="39">
        <v>0.33400000000000002</v>
      </c>
      <c r="E111" s="39">
        <v>0.71799999999999997</v>
      </c>
      <c r="F111" s="39">
        <v>0.41499999999999998</v>
      </c>
      <c r="G111" s="39">
        <v>0.86899999999999999</v>
      </c>
      <c r="H111" s="39">
        <v>0.496</v>
      </c>
      <c r="I111" s="39">
        <v>1.02</v>
      </c>
      <c r="J111" s="39">
        <v>0.73599999999999999</v>
      </c>
      <c r="K111" s="40">
        <v>1.488</v>
      </c>
      <c r="L111" s="1"/>
      <c r="M111" s="1"/>
      <c r="N111" s="1"/>
      <c r="O111" s="1"/>
    </row>
    <row r="112" spans="1:15" x14ac:dyDescent="0.2">
      <c r="A112" s="125" t="s">
        <v>41</v>
      </c>
      <c r="B112" s="126">
        <f>SUM($B$54:B71)</f>
        <v>3.04</v>
      </c>
      <c r="C112" s="126"/>
      <c r="D112" s="126">
        <f>SUM($B$54:D71)</f>
        <v>3.2733333333333334</v>
      </c>
      <c r="E112" s="126"/>
      <c r="F112" s="126">
        <f>SUM($B$54:F71)</f>
        <v>3.5066666666666668</v>
      </c>
      <c r="G112" s="126"/>
      <c r="H112" s="126">
        <f>SUM($B$54:H71)</f>
        <v>3.74</v>
      </c>
      <c r="I112" s="126"/>
      <c r="J112" s="126">
        <f>SUM($B$54:J71)</f>
        <v>3.74</v>
      </c>
      <c r="K112" s="128"/>
      <c r="L112" s="109"/>
      <c r="M112" s="109"/>
      <c r="N112" s="109"/>
      <c r="O112" s="109"/>
    </row>
    <row r="113" spans="1:15" x14ac:dyDescent="0.2">
      <c r="A113" s="125"/>
      <c r="B113" s="43">
        <f>B112-(B112*$U$2)</f>
        <v>1.52</v>
      </c>
      <c r="C113" s="43">
        <f>B112+(B112*$U$2)</f>
        <v>4.5600000000000005</v>
      </c>
      <c r="D113" s="43">
        <f>D112-(D112*$U$2)</f>
        <v>1.6366666666666667</v>
      </c>
      <c r="E113" s="43">
        <f>D112+(D112*$U$2)</f>
        <v>4.91</v>
      </c>
      <c r="F113" s="43">
        <f>F112-(F112*$U$2)</f>
        <v>1.7533333333333334</v>
      </c>
      <c r="G113" s="43">
        <f>F112+(F112*$U$2)</f>
        <v>5.26</v>
      </c>
      <c r="H113" s="43">
        <f>H112-(H112*$U$2)</f>
        <v>1.87</v>
      </c>
      <c r="I113" s="43">
        <f>H112+(H112*$U$2)</f>
        <v>5.61</v>
      </c>
      <c r="J113" s="43">
        <f>J112-(J112*$U$2)</f>
        <v>1.87</v>
      </c>
      <c r="K113" s="44">
        <f>J112+(J112*$U$2)</f>
        <v>5.61</v>
      </c>
      <c r="L113" s="1"/>
      <c r="M113" s="1"/>
      <c r="N113" s="1"/>
      <c r="O113" s="1"/>
    </row>
    <row r="114" spans="1:15" x14ac:dyDescent="0.2">
      <c r="A114" s="125" t="s">
        <v>51</v>
      </c>
      <c r="B114" s="126">
        <f>SUM($B75:B88)</f>
        <v>0</v>
      </c>
      <c r="C114" s="126"/>
      <c r="D114" s="126">
        <f>SUM($B75:D88)</f>
        <v>1.1399999999999999</v>
      </c>
      <c r="E114" s="126"/>
      <c r="F114" s="126">
        <f>SUM($B75:F88)</f>
        <v>4.1100000000000003</v>
      </c>
      <c r="G114" s="126"/>
      <c r="H114" s="126">
        <f>SUM($B75:H88)</f>
        <v>5.1609999999999996</v>
      </c>
      <c r="I114" s="126"/>
      <c r="J114" s="126">
        <f>SUM($B75:J88)</f>
        <v>5.4649999999999999</v>
      </c>
      <c r="K114" s="128"/>
      <c r="L114" s="1"/>
      <c r="M114" s="1"/>
      <c r="N114" s="109"/>
      <c r="O114" s="109"/>
    </row>
    <row r="115" spans="1:15" x14ac:dyDescent="0.2">
      <c r="A115" s="125"/>
      <c r="B115" s="41">
        <f>B114*(1-$S$2)</f>
        <v>0</v>
      </c>
      <c r="C115" s="41">
        <f>B114*(1+$S$2)</f>
        <v>0</v>
      </c>
      <c r="D115" s="41">
        <f>D114*(1-$S$2)</f>
        <v>0.85499999999999998</v>
      </c>
      <c r="E115" s="41">
        <f>D114*(1+$S$2)</f>
        <v>1.4249999999999998</v>
      </c>
      <c r="F115" s="41">
        <f>F114*(1-$S$2)</f>
        <v>3.0825000000000005</v>
      </c>
      <c r="G115" s="41">
        <f>F114*(1+$S$2)</f>
        <v>5.1375000000000002</v>
      </c>
      <c r="H115" s="41">
        <f>H114*(1-$S$2)</f>
        <v>3.8707499999999997</v>
      </c>
      <c r="I115" s="41">
        <f>H114*(1+$S$2)</f>
        <v>6.4512499999999999</v>
      </c>
      <c r="J115" s="41">
        <f>J114*(1-$S$2)</f>
        <v>4.0987499999999999</v>
      </c>
      <c r="K115" s="42">
        <f>J114*(1+$S$2)</f>
        <v>6.8312499999999998</v>
      </c>
      <c r="L115" s="1"/>
      <c r="M115" s="1"/>
      <c r="N115" s="1"/>
      <c r="O115" s="1"/>
    </row>
    <row r="116" spans="1:15" x14ac:dyDescent="0.2">
      <c r="A116" s="125" t="s">
        <v>73</v>
      </c>
      <c r="B116" s="106">
        <f>SUM($B$90:B90)+SUM($B$92:B92)</f>
        <v>0.35000000000000003</v>
      </c>
      <c r="C116" s="106"/>
      <c r="D116" s="106">
        <f>SUM($B$90:D90)+SUM($B$92:D92)</f>
        <v>0.49</v>
      </c>
      <c r="E116" s="106"/>
      <c r="F116" s="106">
        <f>SUM($B$90:F90)+SUM($B$92:F92)</f>
        <v>0.59</v>
      </c>
      <c r="G116" s="106"/>
      <c r="H116" s="106">
        <f>SUM($B$90:H90)+SUM($B$92:H92)</f>
        <v>0.67</v>
      </c>
      <c r="I116" s="106"/>
      <c r="J116" s="106">
        <f>SUM($B$90:J90)+SUM($B$92:J92)</f>
        <v>0.82000000000000006</v>
      </c>
      <c r="K116" s="107"/>
      <c r="L116" s="1"/>
      <c r="M116" s="1"/>
      <c r="N116" s="109"/>
      <c r="O116" s="109"/>
    </row>
    <row r="117" spans="1:15" x14ac:dyDescent="0.2">
      <c r="A117" s="125"/>
      <c r="B117" s="39">
        <v>0.24</v>
      </c>
      <c r="C117" s="39">
        <v>0.48</v>
      </c>
      <c r="D117" s="39">
        <v>0.43</v>
      </c>
      <c r="E117" s="39">
        <v>0.56000000000000005</v>
      </c>
      <c r="F117" s="39">
        <v>0.53</v>
      </c>
      <c r="G117" s="39">
        <v>0.66</v>
      </c>
      <c r="H117" s="39">
        <v>0.63</v>
      </c>
      <c r="I117" s="39">
        <v>0.72</v>
      </c>
      <c r="J117" s="39">
        <v>0.75</v>
      </c>
      <c r="K117" s="40">
        <v>0.95</v>
      </c>
      <c r="L117" s="1"/>
      <c r="M117" s="1"/>
      <c r="N117" s="1"/>
      <c r="O117" s="1"/>
    </row>
    <row r="118" spans="1:15" x14ac:dyDescent="0.2">
      <c r="A118" s="125" t="s">
        <v>74</v>
      </c>
      <c r="B118" s="126">
        <v>0.26</v>
      </c>
      <c r="C118" s="126"/>
      <c r="D118" s="126">
        <v>0.93</v>
      </c>
      <c r="E118" s="126"/>
      <c r="F118" s="126">
        <v>1.1100000000000001</v>
      </c>
      <c r="G118" s="126"/>
      <c r="H118" s="126">
        <v>1.2</v>
      </c>
      <c r="I118" s="126"/>
      <c r="J118" s="126">
        <v>1.24</v>
      </c>
      <c r="K118" s="128"/>
      <c r="L118" s="1"/>
      <c r="M118" s="1"/>
      <c r="N118" s="109"/>
      <c r="O118" s="109"/>
    </row>
    <row r="119" spans="1:15" x14ac:dyDescent="0.2">
      <c r="A119" s="125"/>
      <c r="B119" s="41">
        <v>0.01</v>
      </c>
      <c r="C119" s="41">
        <v>0.5</v>
      </c>
      <c r="D119" s="41">
        <v>0.56000000000000005</v>
      </c>
      <c r="E119" s="41">
        <v>1.4</v>
      </c>
      <c r="F119" s="41">
        <v>0.56999999999999995</v>
      </c>
      <c r="G119" s="41">
        <v>1.5</v>
      </c>
      <c r="H119" s="41">
        <v>0.65</v>
      </c>
      <c r="I119" s="41">
        <v>1.5</v>
      </c>
      <c r="J119" s="41">
        <v>0.7</v>
      </c>
      <c r="K119" s="42">
        <v>1.5</v>
      </c>
      <c r="L119" s="1"/>
      <c r="M119" s="1"/>
      <c r="N119" s="1"/>
      <c r="O119" s="1"/>
    </row>
    <row r="120" spans="1:15" x14ac:dyDescent="0.2">
      <c r="A120" s="45"/>
      <c r="B120" s="46"/>
      <c r="C120" s="46"/>
      <c r="D120" s="46"/>
      <c r="E120" s="46"/>
      <c r="F120" s="46"/>
      <c r="G120" s="46"/>
      <c r="H120" s="46"/>
      <c r="I120" s="46"/>
      <c r="J120" s="46"/>
      <c r="K120" s="47"/>
    </row>
    <row r="121" spans="1:15" ht="17" thickBot="1" x14ac:dyDescent="0.25">
      <c r="A121" s="48" t="s">
        <v>75</v>
      </c>
      <c r="B121" s="49"/>
      <c r="C121" s="49"/>
      <c r="D121" s="49"/>
      <c r="E121" s="49"/>
      <c r="F121" s="49"/>
      <c r="G121" s="49"/>
      <c r="H121" s="49"/>
      <c r="I121" s="49"/>
      <c r="J121" s="49"/>
      <c r="K121" s="50"/>
    </row>
    <row r="123" spans="1:15" ht="16" x14ac:dyDescent="0.2">
      <c r="A123" s="19" t="s">
        <v>76</v>
      </c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</row>
    <row r="124" spans="1:15" ht="16" x14ac:dyDescent="0.2">
      <c r="A124" s="19" t="s">
        <v>77</v>
      </c>
      <c r="B124" s="21">
        <f>B4+B6+B35+B73+B90+B92+B94</f>
        <v>0.96</v>
      </c>
      <c r="C124" s="20"/>
      <c r="D124" s="21">
        <f>D4+D6+D35+D73+D90+D92+D94</f>
        <v>2.39</v>
      </c>
      <c r="E124" s="20"/>
      <c r="F124" s="21">
        <f>F4+F6+F35+F73+F90+F92+F94</f>
        <v>0.38</v>
      </c>
      <c r="G124" s="20"/>
      <c r="H124" s="21">
        <f>H4+H6+H35+H73+H90+H92+H94</f>
        <v>0.53</v>
      </c>
      <c r="I124" s="20"/>
      <c r="J124" s="21">
        <f>J4+J6+J35+J73+J90+J92+J94</f>
        <v>0.28000000000000003</v>
      </c>
      <c r="K124" s="20"/>
      <c r="L124" s="22">
        <f>SUM(B124:J124)</f>
        <v>4.54</v>
      </c>
      <c r="M124" s="20"/>
      <c r="N124" s="20"/>
    </row>
    <row r="125" spans="1:15" ht="16" x14ac:dyDescent="0.2">
      <c r="A125" s="19" t="s">
        <v>78</v>
      </c>
      <c r="B125" s="21">
        <f>B8+SUM(B12:B22)+B54+0.5*B81</f>
        <v>5.3033333333333328</v>
      </c>
      <c r="C125" s="20"/>
      <c r="D125" s="21">
        <f>D8+SUM(D12:D22)+D54+0.5*D81</f>
        <v>1.9566666666666668</v>
      </c>
      <c r="E125" s="20"/>
      <c r="F125" s="21">
        <f>F8+SUM(F12:F22)+F54+0.5*F81</f>
        <v>2.89</v>
      </c>
      <c r="G125" s="20"/>
      <c r="H125" s="21">
        <f>H8+SUM(H12:H22)+H54+0.5*H81</f>
        <v>2.1001666666666665</v>
      </c>
      <c r="I125" s="20"/>
      <c r="J125" s="21">
        <f>J8+SUM(J12:J22)+J54+0.5*J81</f>
        <v>0.94933333333333336</v>
      </c>
      <c r="K125" s="20"/>
      <c r="L125" s="22">
        <f t="shared" ref="L125:L127" si="15">SUM(B125:J125)</f>
        <v>13.1995</v>
      </c>
      <c r="M125" s="20"/>
      <c r="N125" s="20"/>
    </row>
    <row r="126" spans="1:15" ht="16" x14ac:dyDescent="0.2">
      <c r="A126" s="19" t="s">
        <v>60</v>
      </c>
      <c r="B126" s="21">
        <f>SUM(B43:B49)+B58+B60+B68+B70+B87</f>
        <v>2.3460000000000001</v>
      </c>
      <c r="C126" s="20"/>
      <c r="D126" s="21">
        <f>SUM(D43:D49)+D58+D60+D68+D70+D87</f>
        <v>1.3903333333333332</v>
      </c>
      <c r="E126" s="20"/>
      <c r="F126" s="21">
        <f>SUM(F43:F49)+F58+F60+F68+F70+F87</f>
        <v>0.2503333333333333</v>
      </c>
      <c r="G126" s="20"/>
      <c r="H126" s="21">
        <f>SUM(H43:H49)+H58+H60+H68+H70+H87</f>
        <v>0.2503333333333333</v>
      </c>
      <c r="I126" s="20"/>
      <c r="J126" s="21">
        <f>SUM(J43:J49)+J58+J60+J68+J70+J87</f>
        <v>1.167</v>
      </c>
      <c r="K126" s="20"/>
      <c r="L126" s="22">
        <f t="shared" si="15"/>
        <v>5.4039999999999999</v>
      </c>
      <c r="M126" s="20"/>
      <c r="N126" s="20"/>
    </row>
    <row r="127" spans="1:15" ht="16" x14ac:dyDescent="0.2">
      <c r="A127" s="19" t="s">
        <v>79</v>
      </c>
      <c r="B127" s="21">
        <f>B8+B16+0.5*B37+B41+B54+0.25*B81</f>
        <v>0</v>
      </c>
      <c r="C127" s="20"/>
      <c r="D127" s="21">
        <f>D8+D16+0.5*D37+D41+D54+0.25*D81</f>
        <v>0.48333333333333328</v>
      </c>
      <c r="E127" s="20"/>
      <c r="F127" s="21">
        <f>F8+F16+0.5*F37+F41+F54+0.25*F81</f>
        <v>0.91833333333333322</v>
      </c>
      <c r="G127" s="20"/>
      <c r="H127" s="21">
        <f>H8+H16+0.5*H37+H41+H54+0.25*H81</f>
        <v>2.0850833333333334</v>
      </c>
      <c r="I127" s="20"/>
      <c r="J127" s="21">
        <f>J8+J16+0.5*J37+J41+J54+0.25*J81</f>
        <v>0.61799999999999999</v>
      </c>
      <c r="K127" s="20"/>
      <c r="L127" s="22">
        <f t="shared" si="15"/>
        <v>4.1047500000000001</v>
      </c>
      <c r="M127" s="20" t="s">
        <v>80</v>
      </c>
      <c r="N127" s="23">
        <f>L127/0.08</f>
        <v>51.309375000000003</v>
      </c>
      <c r="O127" t="s">
        <v>81</v>
      </c>
    </row>
    <row r="128" spans="1:15" ht="16" thickBot="1" x14ac:dyDescent="0.25"/>
    <row r="129" spans="1:18" ht="16" x14ac:dyDescent="0.2">
      <c r="A129" s="25" t="s">
        <v>82</v>
      </c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7"/>
    </row>
    <row r="130" spans="1:18" ht="16" x14ac:dyDescent="0.2">
      <c r="A130" s="28" t="s">
        <v>83</v>
      </c>
      <c r="I130" t="s">
        <v>84</v>
      </c>
      <c r="J130" t="s">
        <v>85</v>
      </c>
      <c r="L130" t="s">
        <v>86</v>
      </c>
      <c r="M130" t="s">
        <v>87</v>
      </c>
      <c r="N130" t="s">
        <v>88</v>
      </c>
      <c r="R130" s="29"/>
    </row>
    <row r="131" spans="1:18" ht="16" x14ac:dyDescent="0.2">
      <c r="A131" s="28" t="s">
        <v>89</v>
      </c>
      <c r="H131" s="30">
        <v>10.96</v>
      </c>
      <c r="I131" s="30">
        <f>10.96-3.08</f>
        <v>7.8800000000000008</v>
      </c>
      <c r="J131" s="30">
        <f>H131+0.5*3.08</f>
        <v>12.5</v>
      </c>
      <c r="L131" s="3">
        <f>AVERAGE(I131:J131)</f>
        <v>10.190000000000001</v>
      </c>
      <c r="M131" s="3">
        <f>0.5*(J131-I131)</f>
        <v>2.3099999999999996</v>
      </c>
      <c r="N131" s="3">
        <f>M131^2</f>
        <v>5.3360999999999983</v>
      </c>
      <c r="R131" s="29"/>
    </row>
    <row r="132" spans="1:18" ht="16" x14ac:dyDescent="0.2">
      <c r="A132" s="28" t="s">
        <v>90</v>
      </c>
      <c r="H132" s="30">
        <f>SUM(B4:H4)+SUM(B6:H6)</f>
        <v>1.55</v>
      </c>
      <c r="I132" s="30">
        <v>1.07</v>
      </c>
      <c r="J132" s="30">
        <v>2.1</v>
      </c>
      <c r="L132" s="3">
        <f t="shared" ref="L132:L141" si="16">AVERAGE(I132:J132)</f>
        <v>1.585</v>
      </c>
      <c r="M132" s="3">
        <f t="shared" ref="M132:M141" si="17">0.5*(J132-I132)</f>
        <v>0.51500000000000001</v>
      </c>
      <c r="N132" s="3">
        <f t="shared" ref="N132:N141" si="18">M132^2</f>
        <v>0.26522499999999999</v>
      </c>
      <c r="R132" s="29"/>
    </row>
    <row r="133" spans="1:18" ht="16" x14ac:dyDescent="0.2">
      <c r="A133" s="28" t="s">
        <v>69</v>
      </c>
      <c r="H133" s="3">
        <v>4.0999999999999996</v>
      </c>
      <c r="I133" s="3">
        <v>1.7</v>
      </c>
      <c r="J133" s="3">
        <v>6.7</v>
      </c>
      <c r="L133" s="3">
        <f t="shared" si="16"/>
        <v>4.2</v>
      </c>
      <c r="M133" s="3">
        <f t="shared" si="17"/>
        <v>2.5</v>
      </c>
      <c r="N133" s="3">
        <f t="shared" si="18"/>
        <v>6.25</v>
      </c>
      <c r="R133" s="29"/>
    </row>
    <row r="134" spans="1:18" ht="16" x14ac:dyDescent="0.2">
      <c r="A134" s="28" t="s">
        <v>70</v>
      </c>
      <c r="H134" s="3">
        <v>7.3</v>
      </c>
      <c r="I134" s="3">
        <v>3.9</v>
      </c>
      <c r="J134" s="3">
        <v>13</v>
      </c>
      <c r="L134" s="3">
        <f t="shared" si="16"/>
        <v>8.4499999999999993</v>
      </c>
      <c r="M134" s="3">
        <f t="shared" si="17"/>
        <v>4.55</v>
      </c>
      <c r="N134" s="3">
        <f t="shared" si="18"/>
        <v>20.702499999999997</v>
      </c>
      <c r="R134" s="29"/>
    </row>
    <row r="135" spans="1:18" ht="16" x14ac:dyDescent="0.2">
      <c r="A135" s="28" t="s">
        <v>91</v>
      </c>
      <c r="E135" s="3">
        <f>L25+L27+L41</f>
        <v>2.58</v>
      </c>
      <c r="F135" s="3">
        <f>N26+N28+N42</f>
        <v>1.4000000000000001</v>
      </c>
      <c r="G135" s="3">
        <f>O26+O28+O42</f>
        <v>4.0999999999999996</v>
      </c>
      <c r="H135" s="3">
        <v>2.2000000000000002</v>
      </c>
      <c r="I135" s="3">
        <v>1.1000000000000001</v>
      </c>
      <c r="J135" s="3">
        <v>3.6</v>
      </c>
      <c r="L135" s="3">
        <f t="shared" si="16"/>
        <v>2.35</v>
      </c>
      <c r="M135" s="3">
        <f t="shared" si="17"/>
        <v>1.25</v>
      </c>
      <c r="N135" s="3">
        <f t="shared" si="18"/>
        <v>1.5625</v>
      </c>
      <c r="P135" t="s">
        <v>92</v>
      </c>
      <c r="Q135" s="3">
        <v>1</v>
      </c>
      <c r="R135" s="29" t="s">
        <v>93</v>
      </c>
    </row>
    <row r="136" spans="1:18" ht="16" x14ac:dyDescent="0.2">
      <c r="A136" s="28" t="s">
        <v>94</v>
      </c>
      <c r="E136" s="3">
        <v>1.3049999999999999</v>
      </c>
      <c r="F136" s="3">
        <v>0.89400000000000002</v>
      </c>
      <c r="G136" s="3">
        <v>1.8069999999999999</v>
      </c>
      <c r="H136" s="30">
        <f>E136*$Q136</f>
        <v>0.32624999999999998</v>
      </c>
      <c r="I136" s="30">
        <f t="shared" ref="I136" si="19">F136*$Q136</f>
        <v>0.2235</v>
      </c>
      <c r="J136" s="30">
        <f t="shared" ref="J136" si="20">G136*$Q136</f>
        <v>0.45174999999999998</v>
      </c>
      <c r="L136" s="3">
        <f t="shared" ref="L136" si="21">AVERAGE(I136:J136)</f>
        <v>0.33762500000000001</v>
      </c>
      <c r="M136" s="3">
        <f t="shared" ref="M136" si="22">0.5*(J136-I136)</f>
        <v>0.11412499999999999</v>
      </c>
      <c r="N136" s="3">
        <f t="shared" ref="N136" si="23">M136^2</f>
        <v>1.3024515624999998E-2</v>
      </c>
      <c r="P136" t="s">
        <v>92</v>
      </c>
      <c r="Q136" s="3">
        <v>0.25</v>
      </c>
      <c r="R136" s="29" t="s">
        <v>93</v>
      </c>
    </row>
    <row r="137" spans="1:18" ht="16" x14ac:dyDescent="0.2">
      <c r="A137" s="28" t="s">
        <v>95</v>
      </c>
      <c r="H137" s="30">
        <v>0.73</v>
      </c>
      <c r="I137" s="30">
        <v>0.496</v>
      </c>
      <c r="J137" s="30">
        <v>1.02</v>
      </c>
      <c r="L137" s="3">
        <f t="shared" si="16"/>
        <v>0.75800000000000001</v>
      </c>
      <c r="M137" s="3">
        <f t="shared" si="17"/>
        <v>0.26200000000000001</v>
      </c>
      <c r="N137" s="3">
        <f t="shared" si="18"/>
        <v>6.8644000000000011E-2</v>
      </c>
      <c r="R137" s="29"/>
    </row>
    <row r="138" spans="1:18" ht="16" x14ac:dyDescent="0.2">
      <c r="A138" s="28" t="s">
        <v>41</v>
      </c>
      <c r="H138" s="3">
        <v>3.77</v>
      </c>
      <c r="I138" s="3">
        <f>H138*(1-$U$2)</f>
        <v>1.885</v>
      </c>
      <c r="J138" s="3">
        <f>H138*(1+$U$2)</f>
        <v>5.6550000000000002</v>
      </c>
      <c r="L138" s="3">
        <f t="shared" si="16"/>
        <v>3.77</v>
      </c>
      <c r="M138" s="3">
        <f t="shared" si="17"/>
        <v>1.8850000000000002</v>
      </c>
      <c r="N138" s="3">
        <f t="shared" si="18"/>
        <v>3.5532250000000007</v>
      </c>
      <c r="R138" s="29"/>
    </row>
    <row r="139" spans="1:18" ht="16" x14ac:dyDescent="0.2">
      <c r="A139" s="28" t="s">
        <v>51</v>
      </c>
      <c r="H139" s="3">
        <v>5.36</v>
      </c>
      <c r="I139" s="3">
        <f>H139*(1-$S$2)</f>
        <v>4.0200000000000005</v>
      </c>
      <c r="J139" s="3">
        <f>H139*(1+$S$2)</f>
        <v>6.7</v>
      </c>
      <c r="L139" s="3">
        <f t="shared" si="16"/>
        <v>5.36</v>
      </c>
      <c r="M139" s="3">
        <f t="shared" si="17"/>
        <v>1.3399999999999999</v>
      </c>
      <c r="N139" s="3">
        <f t="shared" si="18"/>
        <v>1.7955999999999996</v>
      </c>
      <c r="R139" s="29"/>
    </row>
    <row r="140" spans="1:18" ht="16" x14ac:dyDescent="0.2">
      <c r="A140" s="28" t="s">
        <v>74</v>
      </c>
      <c r="H140" s="3">
        <v>1.2</v>
      </c>
      <c r="I140" s="3">
        <v>0.65</v>
      </c>
      <c r="J140" s="3">
        <v>1.5</v>
      </c>
      <c r="L140" s="3">
        <f t="shared" si="16"/>
        <v>1.075</v>
      </c>
      <c r="M140" s="3">
        <f t="shared" si="17"/>
        <v>0.42499999999999999</v>
      </c>
      <c r="N140" s="3">
        <f t="shared" si="18"/>
        <v>0.18062499999999998</v>
      </c>
      <c r="R140" s="29"/>
    </row>
    <row r="141" spans="1:18" ht="16" x14ac:dyDescent="0.2">
      <c r="A141" s="28" t="s">
        <v>96</v>
      </c>
      <c r="H141" s="30">
        <v>0.67</v>
      </c>
      <c r="I141" s="30">
        <v>0.63</v>
      </c>
      <c r="J141" s="30">
        <v>0.72</v>
      </c>
      <c r="L141" s="3">
        <f t="shared" si="16"/>
        <v>0.67500000000000004</v>
      </c>
      <c r="M141" s="3">
        <f t="shared" si="17"/>
        <v>4.4999999999999984E-2</v>
      </c>
      <c r="N141" s="3">
        <f t="shared" si="18"/>
        <v>2.0249999999999986E-3</v>
      </c>
      <c r="R141" s="29"/>
    </row>
    <row r="142" spans="1:18" x14ac:dyDescent="0.2">
      <c r="A142" s="28"/>
      <c r="R142" s="29"/>
    </row>
    <row r="143" spans="1:18" ht="17" thickBot="1" x14ac:dyDescent="0.25">
      <c r="A143" s="31" t="s">
        <v>97</v>
      </c>
      <c r="B143" s="32"/>
      <c r="C143" s="32"/>
      <c r="D143" s="32"/>
      <c r="E143" s="32"/>
      <c r="F143" s="32"/>
      <c r="G143" s="32"/>
      <c r="H143" s="33">
        <f>SUM(H131:H141)</f>
        <v>38.166250000000005</v>
      </c>
      <c r="I143" s="34">
        <f t="shared" ref="I143:J143" si="24">SUM(I131:I141)</f>
        <v>23.554499999999997</v>
      </c>
      <c r="J143" s="34">
        <f t="shared" si="24"/>
        <v>53.946750000000002</v>
      </c>
      <c r="K143" s="32"/>
      <c r="L143" s="34">
        <f t="shared" ref="L143" si="25">SUM(L131:L141)-L136</f>
        <v>38.412999999999997</v>
      </c>
      <c r="M143" s="34">
        <f>SQRT(N143)</f>
        <v>6.3020983806982889</v>
      </c>
      <c r="N143" s="34">
        <f t="shared" ref="N143" si="26">SUM(N131:N141)-N136</f>
        <v>39.716443999999996</v>
      </c>
      <c r="O143" s="32"/>
      <c r="P143" s="32"/>
      <c r="Q143" s="32"/>
      <c r="R143" s="35"/>
    </row>
    <row r="144" spans="1:18" x14ac:dyDescent="0.2">
      <c r="I144" s="24">
        <f>H143-M143</f>
        <v>31.864151619301715</v>
      </c>
      <c r="J144" s="24">
        <f>H143+M143</f>
        <v>44.468348380698295</v>
      </c>
    </row>
    <row r="149" spans="1:11" ht="16" x14ac:dyDescent="0.2">
      <c r="A149" s="4" t="s">
        <v>98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6" x14ac:dyDescent="0.2">
      <c r="A150" s="4" t="s">
        <v>99</v>
      </c>
      <c r="B150" s="6">
        <v>0</v>
      </c>
      <c r="C150" s="6">
        <v>0</v>
      </c>
      <c r="D150" s="6">
        <v>0.38</v>
      </c>
      <c r="E150" s="6">
        <v>0.6</v>
      </c>
      <c r="F150" s="6">
        <v>0.85</v>
      </c>
      <c r="G150" s="6">
        <v>1.6</v>
      </c>
      <c r="H150" s="6">
        <v>1.4</v>
      </c>
      <c r="I150" s="6">
        <v>5.5</v>
      </c>
      <c r="J150" s="6">
        <v>1.4</v>
      </c>
      <c r="K150" s="6">
        <v>5.5</v>
      </c>
    </row>
    <row r="151" spans="1:11" ht="16" x14ac:dyDescent="0.2">
      <c r="A151" s="4" t="s">
        <v>100</v>
      </c>
      <c r="B151" s="6">
        <v>0</v>
      </c>
      <c r="C151" s="6">
        <v>0</v>
      </c>
      <c r="D151" s="6">
        <v>0.11</v>
      </c>
      <c r="E151" s="6">
        <v>0.84</v>
      </c>
      <c r="F151" s="6">
        <v>0.11</v>
      </c>
      <c r="G151" s="6">
        <v>0.84</v>
      </c>
      <c r="H151" s="6">
        <v>0.3</v>
      </c>
      <c r="I151" s="6">
        <v>1.3</v>
      </c>
      <c r="J151" s="6">
        <v>0.3</v>
      </c>
      <c r="K151" s="6">
        <v>1.3</v>
      </c>
    </row>
    <row r="152" spans="1:11" ht="16" x14ac:dyDescent="0.2">
      <c r="A152" s="4" t="s">
        <v>101</v>
      </c>
      <c r="B152" s="6">
        <v>0</v>
      </c>
      <c r="C152" s="6">
        <v>0</v>
      </c>
      <c r="D152" s="6">
        <v>1.6579999999999999</v>
      </c>
      <c r="E152" s="6">
        <v>2.923</v>
      </c>
      <c r="F152" s="6">
        <v>1.2</v>
      </c>
      <c r="G152" s="6">
        <v>3.6</v>
      </c>
      <c r="H152" s="6">
        <v>2.5299999999999998</v>
      </c>
      <c r="I152" s="6">
        <v>7.35</v>
      </c>
      <c r="J152" s="6">
        <v>2.5299999999999998</v>
      </c>
      <c r="K152" s="6">
        <v>7.35</v>
      </c>
    </row>
    <row r="153" spans="1:11" ht="16" x14ac:dyDescent="0.2">
      <c r="A153" s="4" t="s">
        <v>102</v>
      </c>
      <c r="B153" s="6">
        <v>0</v>
      </c>
      <c r="C153" s="6">
        <v>0</v>
      </c>
      <c r="D153" s="6">
        <v>0.15</v>
      </c>
      <c r="E153" s="6">
        <v>0.15</v>
      </c>
      <c r="F153" s="6">
        <v>0.19</v>
      </c>
      <c r="G153" s="6">
        <v>1.5</v>
      </c>
      <c r="H153" s="6">
        <v>0.79</v>
      </c>
      <c r="I153" s="6">
        <v>3.83</v>
      </c>
      <c r="J153" s="6">
        <v>1.2</v>
      </c>
      <c r="K153" s="6">
        <v>4.9000000000000004</v>
      </c>
    </row>
    <row r="154" spans="1:11" ht="16" x14ac:dyDescent="0.2">
      <c r="A154" s="4" t="s">
        <v>103</v>
      </c>
      <c r="B154" s="6">
        <v>0</v>
      </c>
      <c r="C154" s="6">
        <v>0</v>
      </c>
      <c r="D154" s="6">
        <v>0.32</v>
      </c>
      <c r="E154" s="6">
        <v>0.44</v>
      </c>
      <c r="F154" s="6">
        <v>0.32</v>
      </c>
      <c r="G154" s="6">
        <v>0.44</v>
      </c>
      <c r="H154" s="6">
        <v>0.64</v>
      </c>
      <c r="I154" s="6">
        <v>1.88</v>
      </c>
      <c r="J154" s="6">
        <v>0.59</v>
      </c>
      <c r="K154" s="6">
        <v>2.84</v>
      </c>
    </row>
    <row r="155" spans="1:11" x14ac:dyDescent="0.2">
      <c r="A155" s="11"/>
      <c r="B155" s="12"/>
      <c r="C155" s="12"/>
      <c r="D155" s="12"/>
      <c r="E155" s="12"/>
      <c r="F155" s="12"/>
      <c r="G155" s="12"/>
      <c r="H155" s="12"/>
      <c r="I155" s="12"/>
      <c r="J155" s="12"/>
      <c r="K155" s="12"/>
    </row>
    <row r="156" spans="1:11" ht="16" x14ac:dyDescent="0.2">
      <c r="A156" s="13" t="s">
        <v>104</v>
      </c>
      <c r="B156" s="14">
        <v>1.81</v>
      </c>
      <c r="C156" s="15"/>
      <c r="D156" s="14">
        <v>2.29</v>
      </c>
      <c r="E156" s="15"/>
      <c r="F156" s="14">
        <v>2.78</v>
      </c>
      <c r="G156" s="15"/>
      <c r="H156" s="14">
        <v>3.08</v>
      </c>
      <c r="I156" s="15"/>
      <c r="J156" s="14">
        <v>3.12</v>
      </c>
      <c r="K156" s="12"/>
    </row>
    <row r="159" spans="1:11" x14ac:dyDescent="0.2">
      <c r="A159" s="7"/>
      <c r="B159" s="8"/>
      <c r="C159" s="8" t="s">
        <v>105</v>
      </c>
      <c r="D159" s="8" t="s">
        <v>106</v>
      </c>
      <c r="E159" s="8"/>
      <c r="F159" s="8" t="s">
        <v>107</v>
      </c>
      <c r="G159" s="8" t="s">
        <v>87</v>
      </c>
      <c r="H159" s="8" t="s">
        <v>88</v>
      </c>
    </row>
    <row r="160" spans="1:11" ht="16" x14ac:dyDescent="0.2">
      <c r="A160" s="7" t="s">
        <v>108</v>
      </c>
      <c r="B160" s="9">
        <v>63</v>
      </c>
      <c r="C160" s="9">
        <v>57</v>
      </c>
      <c r="D160" s="9">
        <v>70</v>
      </c>
      <c r="E160" s="8"/>
      <c r="F160" s="9">
        <f>AVERAGE(C160:D160)</f>
        <v>63.5</v>
      </c>
      <c r="G160" s="9">
        <f>0.5*(D160-C160)</f>
        <v>6.5</v>
      </c>
      <c r="H160" s="9">
        <f>G160^2</f>
        <v>42.25</v>
      </c>
    </row>
    <row r="161" spans="1:8" ht="16" x14ac:dyDescent="0.2">
      <c r="A161" s="7" t="s">
        <v>109</v>
      </c>
      <c r="B161" s="9">
        <f>H143</f>
        <v>38.166250000000005</v>
      </c>
      <c r="C161" s="9">
        <f>H143-M143</f>
        <v>31.864151619301715</v>
      </c>
      <c r="D161" s="9">
        <f>H143+M143</f>
        <v>44.468348380698295</v>
      </c>
      <c r="E161" s="8"/>
      <c r="F161" s="9">
        <f t="shared" ref="F161" si="27">AVERAGE(C161:D161)</f>
        <v>38.166250000000005</v>
      </c>
      <c r="G161" s="9">
        <f t="shared" ref="G161" si="28">0.5*(D161-C161)</f>
        <v>6.3020983806982898</v>
      </c>
      <c r="H161" s="9">
        <f t="shared" ref="H161" si="29">G161^2</f>
        <v>39.716444000000003</v>
      </c>
    </row>
    <row r="162" spans="1:8" x14ac:dyDescent="0.2">
      <c r="A162" s="7"/>
      <c r="B162" s="9"/>
      <c r="C162" s="9"/>
      <c r="D162" s="9"/>
      <c r="E162" s="8"/>
      <c r="F162" s="9"/>
      <c r="G162" s="9"/>
      <c r="H162" s="9"/>
    </row>
    <row r="163" spans="1:8" ht="16" x14ac:dyDescent="0.2">
      <c r="A163" s="7" t="s">
        <v>110</v>
      </c>
      <c r="B163" s="9">
        <f>B160-B161</f>
        <v>24.833749999999995</v>
      </c>
      <c r="C163" s="9"/>
      <c r="D163" s="9"/>
      <c r="E163" s="8"/>
      <c r="F163" s="9"/>
      <c r="G163" s="9">
        <f>SQRT(H163)</f>
        <v>9.0535321284015993</v>
      </c>
      <c r="H163" s="9">
        <f>SUM(H160:H161)</f>
        <v>81.966443999999996</v>
      </c>
    </row>
    <row r="164" spans="1:8" x14ac:dyDescent="0.2">
      <c r="B164" s="3"/>
      <c r="C164" s="3"/>
      <c r="D164" s="3"/>
      <c r="F164" s="3"/>
      <c r="G164" s="3"/>
      <c r="H164" s="3"/>
    </row>
    <row r="165" spans="1:8" ht="16" x14ac:dyDescent="0.2">
      <c r="A165" s="2" t="s">
        <v>111</v>
      </c>
      <c r="B165" s="10">
        <f>B163-G163</f>
        <v>15.780217871598396</v>
      </c>
      <c r="C165" s="10">
        <f>B163+G163</f>
        <v>33.887282128401594</v>
      </c>
      <c r="D165" s="10"/>
      <c r="F165" s="3"/>
      <c r="G165" s="3"/>
      <c r="H165" s="3"/>
    </row>
    <row r="166" spans="1:8" ht="16" x14ac:dyDescent="0.2">
      <c r="A166" s="2" t="s">
        <v>112</v>
      </c>
      <c r="B166" s="3">
        <v>27</v>
      </c>
      <c r="C166" s="3">
        <v>33</v>
      </c>
      <c r="D166" s="3"/>
      <c r="F166" s="3"/>
      <c r="G166" s="3"/>
      <c r="H166" s="3"/>
    </row>
    <row r="167" spans="1:8" x14ac:dyDescent="0.2">
      <c r="B167" s="3"/>
      <c r="C167" s="3"/>
      <c r="D167" s="3"/>
      <c r="F167" s="3"/>
      <c r="G167" s="3"/>
      <c r="H167" s="3"/>
    </row>
    <row r="168" spans="1:8" x14ac:dyDescent="0.2">
      <c r="B168" s="3"/>
      <c r="C168" s="3"/>
      <c r="D168" s="3"/>
      <c r="F168" s="3"/>
      <c r="G168" s="3"/>
      <c r="H168" s="3"/>
    </row>
    <row r="169" spans="1:8" x14ac:dyDescent="0.2">
      <c r="B169" s="3"/>
      <c r="C169" s="3"/>
      <c r="D169" s="3"/>
      <c r="F169" s="3"/>
      <c r="G169" s="3"/>
      <c r="H169" s="3"/>
    </row>
    <row r="170" spans="1:8" x14ac:dyDescent="0.2">
      <c r="B170" s="3"/>
      <c r="C170" s="3"/>
      <c r="D170" s="3"/>
      <c r="F170" s="3"/>
      <c r="G170" s="3"/>
      <c r="H170" s="3"/>
    </row>
    <row r="172" spans="1:8" x14ac:dyDescent="0.2">
      <c r="B172" s="3"/>
      <c r="C172" s="3"/>
      <c r="D172" s="3"/>
      <c r="F172" s="3"/>
      <c r="G172" s="3"/>
      <c r="H172" s="3"/>
    </row>
  </sheetData>
  <mergeCells count="329">
    <mergeCell ref="B108:C108"/>
    <mergeCell ref="F108:G108"/>
    <mergeCell ref="J108:K108"/>
    <mergeCell ref="B112:C112"/>
    <mergeCell ref="D112:E112"/>
    <mergeCell ref="F112:G112"/>
    <mergeCell ref="B114:C114"/>
    <mergeCell ref="D114:E114"/>
    <mergeCell ref="H114:I114"/>
    <mergeCell ref="J114:K114"/>
    <mergeCell ref="D108:E108"/>
    <mergeCell ref="H108:I108"/>
    <mergeCell ref="H94:I94"/>
    <mergeCell ref="J94:K94"/>
    <mergeCell ref="N85:O85"/>
    <mergeCell ref="N87:O87"/>
    <mergeCell ref="N90:O90"/>
    <mergeCell ref="N92:O92"/>
    <mergeCell ref="N94:O94"/>
    <mergeCell ref="N77:O77"/>
    <mergeCell ref="N79:O79"/>
    <mergeCell ref="N81:O81"/>
    <mergeCell ref="N83:O83"/>
    <mergeCell ref="A108:A109"/>
    <mergeCell ref="B118:C118"/>
    <mergeCell ref="H118:I118"/>
    <mergeCell ref="J118:K118"/>
    <mergeCell ref="F81:G81"/>
    <mergeCell ref="D29:E29"/>
    <mergeCell ref="F29:G29"/>
    <mergeCell ref="H29:I29"/>
    <mergeCell ref="J29:K29"/>
    <mergeCell ref="A41:A42"/>
    <mergeCell ref="A114:A115"/>
    <mergeCell ref="F114:G114"/>
    <mergeCell ref="A110:A111"/>
    <mergeCell ref="F110:G110"/>
    <mergeCell ref="H110:I110"/>
    <mergeCell ref="J110:K110"/>
    <mergeCell ref="A100:A101"/>
    <mergeCell ref="D100:E100"/>
    <mergeCell ref="B90:C90"/>
    <mergeCell ref="B92:C92"/>
    <mergeCell ref="B94:C94"/>
    <mergeCell ref="D90:E90"/>
    <mergeCell ref="D92:E92"/>
    <mergeCell ref="D94:E94"/>
    <mergeCell ref="N114:O114"/>
    <mergeCell ref="A116:A117"/>
    <mergeCell ref="F116:G116"/>
    <mergeCell ref="N116:O116"/>
    <mergeCell ref="A118:A119"/>
    <mergeCell ref="D118:E118"/>
    <mergeCell ref="F118:G118"/>
    <mergeCell ref="N118:O118"/>
    <mergeCell ref="B116:C116"/>
    <mergeCell ref="D116:E116"/>
    <mergeCell ref="H116:I116"/>
    <mergeCell ref="J116:K116"/>
    <mergeCell ref="N110:O110"/>
    <mergeCell ref="A112:A113"/>
    <mergeCell ref="H112:I112"/>
    <mergeCell ref="J112:K112"/>
    <mergeCell ref="L112:M112"/>
    <mergeCell ref="N112:O112"/>
    <mergeCell ref="B110:C110"/>
    <mergeCell ref="D110:E110"/>
    <mergeCell ref="L110:M110"/>
    <mergeCell ref="N100:O100"/>
    <mergeCell ref="A102:A103"/>
    <mergeCell ref="F102:G102"/>
    <mergeCell ref="N102:O102"/>
    <mergeCell ref="A106:A107"/>
    <mergeCell ref="B106:C106"/>
    <mergeCell ref="D106:E106"/>
    <mergeCell ref="F106:G106"/>
    <mergeCell ref="J106:K106"/>
    <mergeCell ref="L106:M106"/>
    <mergeCell ref="N106:O106"/>
    <mergeCell ref="H100:I100"/>
    <mergeCell ref="H102:I102"/>
    <mergeCell ref="B100:C100"/>
    <mergeCell ref="F100:G100"/>
    <mergeCell ref="J100:K100"/>
    <mergeCell ref="B102:C102"/>
    <mergeCell ref="D102:E102"/>
    <mergeCell ref="J102:K102"/>
    <mergeCell ref="H106:I106"/>
    <mergeCell ref="A104:A105"/>
    <mergeCell ref="B104:C104"/>
    <mergeCell ref="D104:E104"/>
    <mergeCell ref="F104:G104"/>
    <mergeCell ref="N66:O66"/>
    <mergeCell ref="N70:O70"/>
    <mergeCell ref="N73:O73"/>
    <mergeCell ref="N75:O75"/>
    <mergeCell ref="A49:A50"/>
    <mergeCell ref="N8:O8"/>
    <mergeCell ref="N10:O10"/>
    <mergeCell ref="N12:O12"/>
    <mergeCell ref="N14:O14"/>
    <mergeCell ref="N16:O16"/>
    <mergeCell ref="N18:O18"/>
    <mergeCell ref="N20:O20"/>
    <mergeCell ref="N27:O27"/>
    <mergeCell ref="N29:O29"/>
    <mergeCell ref="N25:O25"/>
    <mergeCell ref="N43:O43"/>
    <mergeCell ref="N47:O47"/>
    <mergeCell ref="D54:E54"/>
    <mergeCell ref="F54:G54"/>
    <mergeCell ref="H54:I54"/>
    <mergeCell ref="N54:O54"/>
    <mergeCell ref="B18:C18"/>
    <mergeCell ref="B49:C49"/>
    <mergeCell ref="H18:I18"/>
    <mergeCell ref="A2:A3"/>
    <mergeCell ref="A22:A23"/>
    <mergeCell ref="A20:A21"/>
    <mergeCell ref="N22:O22"/>
    <mergeCell ref="N64:O64"/>
    <mergeCell ref="D18:E18"/>
    <mergeCell ref="N51:O51"/>
    <mergeCell ref="N58:O58"/>
    <mergeCell ref="N60:O60"/>
    <mergeCell ref="N62:O62"/>
    <mergeCell ref="N56:O56"/>
    <mergeCell ref="N49:O49"/>
    <mergeCell ref="L25:M25"/>
    <mergeCell ref="L27:M27"/>
    <mergeCell ref="L29:M29"/>
    <mergeCell ref="L31:M31"/>
    <mergeCell ref="L41:M41"/>
    <mergeCell ref="D16:E16"/>
    <mergeCell ref="F16:G16"/>
    <mergeCell ref="N31:O31"/>
    <mergeCell ref="N33:O33"/>
    <mergeCell ref="N35:O35"/>
    <mergeCell ref="N41:O41"/>
    <mergeCell ref="F58:K58"/>
    <mergeCell ref="J20:K20"/>
    <mergeCell ref="J22:K22"/>
    <mergeCell ref="H22:I22"/>
    <mergeCell ref="F37:G37"/>
    <mergeCell ref="H37:I37"/>
    <mergeCell ref="F33:G33"/>
    <mergeCell ref="H33:I33"/>
    <mergeCell ref="F35:G35"/>
    <mergeCell ref="H35:I35"/>
    <mergeCell ref="F31:G31"/>
    <mergeCell ref="H31:I31"/>
    <mergeCell ref="J31:K31"/>
    <mergeCell ref="F51:G51"/>
    <mergeCell ref="H51:I51"/>
    <mergeCell ref="J51:K51"/>
    <mergeCell ref="L51:M51"/>
    <mergeCell ref="F43:G43"/>
    <mergeCell ref="H43:I43"/>
    <mergeCell ref="J43:K43"/>
    <mergeCell ref="L43:M43"/>
    <mergeCell ref="F47:G47"/>
    <mergeCell ref="H47:I47"/>
    <mergeCell ref="J47:K47"/>
    <mergeCell ref="L47:M47"/>
    <mergeCell ref="F45:G45"/>
    <mergeCell ref="H45:I45"/>
    <mergeCell ref="J45:K45"/>
    <mergeCell ref="J12:K12"/>
    <mergeCell ref="J10:K10"/>
    <mergeCell ref="A18:A19"/>
    <mergeCell ref="J6:K6"/>
    <mergeCell ref="L6:M6"/>
    <mergeCell ref="A8:A9"/>
    <mergeCell ref="A10:A11"/>
    <mergeCell ref="A12:A13"/>
    <mergeCell ref="A14:A15"/>
    <mergeCell ref="A16:A17"/>
    <mergeCell ref="F18:G18"/>
    <mergeCell ref="A25:A26"/>
    <mergeCell ref="A4:A5"/>
    <mergeCell ref="A85:A86"/>
    <mergeCell ref="A27:A28"/>
    <mergeCell ref="A29:A30"/>
    <mergeCell ref="A51:A52"/>
    <mergeCell ref="A58:A59"/>
    <mergeCell ref="A73:A74"/>
    <mergeCell ref="A70:A71"/>
    <mergeCell ref="A60:A61"/>
    <mergeCell ref="A62:A63"/>
    <mergeCell ref="A64:A65"/>
    <mergeCell ref="A66:A67"/>
    <mergeCell ref="A54:A55"/>
    <mergeCell ref="A75:A76"/>
    <mergeCell ref="A43:A44"/>
    <mergeCell ref="A47:A48"/>
    <mergeCell ref="A6:A7"/>
    <mergeCell ref="J1:K1"/>
    <mergeCell ref="F4:G4"/>
    <mergeCell ref="H4:I4"/>
    <mergeCell ref="J4:K4"/>
    <mergeCell ref="F70:G70"/>
    <mergeCell ref="A87:A88"/>
    <mergeCell ref="A37:A38"/>
    <mergeCell ref="A35:A36"/>
    <mergeCell ref="A33:A34"/>
    <mergeCell ref="F59:K59"/>
    <mergeCell ref="D87:E87"/>
    <mergeCell ref="B77:C77"/>
    <mergeCell ref="D77:E77"/>
    <mergeCell ref="D70:E70"/>
    <mergeCell ref="B33:C33"/>
    <mergeCell ref="B47:C47"/>
    <mergeCell ref="D47:E47"/>
    <mergeCell ref="B43:C43"/>
    <mergeCell ref="A68:A69"/>
    <mergeCell ref="A56:A57"/>
    <mergeCell ref="A83:A84"/>
    <mergeCell ref="B1:C1"/>
    <mergeCell ref="D1:E1"/>
    <mergeCell ref="D4:E4"/>
    <mergeCell ref="F1:G1"/>
    <mergeCell ref="H1:I1"/>
    <mergeCell ref="B31:C31"/>
    <mergeCell ref="D31:E31"/>
    <mergeCell ref="D6:E6"/>
    <mergeCell ref="F6:G6"/>
    <mergeCell ref="H6:I6"/>
    <mergeCell ref="F14:G14"/>
    <mergeCell ref="D12:E12"/>
    <mergeCell ref="F12:G12"/>
    <mergeCell ref="H12:I12"/>
    <mergeCell ref="B4:C4"/>
    <mergeCell ref="B6:C6"/>
    <mergeCell ref="N37:O37"/>
    <mergeCell ref="A94:A95"/>
    <mergeCell ref="A92:A93"/>
    <mergeCell ref="A90:A91"/>
    <mergeCell ref="B20:C20"/>
    <mergeCell ref="D20:E20"/>
    <mergeCell ref="D43:E43"/>
    <mergeCell ref="B51:C51"/>
    <mergeCell ref="D51:E51"/>
    <mergeCell ref="B62:C62"/>
    <mergeCell ref="B64:C64"/>
    <mergeCell ref="B66:C66"/>
    <mergeCell ref="B68:C68"/>
    <mergeCell ref="B70:C70"/>
    <mergeCell ref="D62:E62"/>
    <mergeCell ref="B37:C37"/>
    <mergeCell ref="D37:E37"/>
    <mergeCell ref="D33:E33"/>
    <mergeCell ref="D35:E35"/>
    <mergeCell ref="B35:C35"/>
    <mergeCell ref="A77:A78"/>
    <mergeCell ref="A79:A80"/>
    <mergeCell ref="A81:A82"/>
    <mergeCell ref="A31:A32"/>
    <mergeCell ref="F68:G68"/>
    <mergeCell ref="N1:O1"/>
    <mergeCell ref="N4:O4"/>
    <mergeCell ref="N6:O6"/>
    <mergeCell ref="F87:G87"/>
    <mergeCell ref="H14:I14"/>
    <mergeCell ref="J77:K77"/>
    <mergeCell ref="J79:K79"/>
    <mergeCell ref="L77:M77"/>
    <mergeCell ref="F75:G75"/>
    <mergeCell ref="F77:G77"/>
    <mergeCell ref="H77:I77"/>
    <mergeCell ref="B53:O53"/>
    <mergeCell ref="B72:O72"/>
    <mergeCell ref="B56:C56"/>
    <mergeCell ref="B58:C58"/>
    <mergeCell ref="B60:C60"/>
    <mergeCell ref="D73:E73"/>
    <mergeCell ref="L1:M1"/>
    <mergeCell ref="D60:E60"/>
    <mergeCell ref="D64:E64"/>
    <mergeCell ref="D66:E66"/>
    <mergeCell ref="D68:E68"/>
    <mergeCell ref="L4:M4"/>
    <mergeCell ref="D45:E45"/>
    <mergeCell ref="F94:G94"/>
    <mergeCell ref="F79:G79"/>
    <mergeCell ref="H81:I81"/>
    <mergeCell ref="F83:G83"/>
    <mergeCell ref="F85:G85"/>
    <mergeCell ref="H79:I79"/>
    <mergeCell ref="L60:M60"/>
    <mergeCell ref="H92:I92"/>
    <mergeCell ref="L92:M92"/>
    <mergeCell ref="J92:K92"/>
    <mergeCell ref="J90:K90"/>
    <mergeCell ref="F90:G90"/>
    <mergeCell ref="F92:G92"/>
    <mergeCell ref="H90:I90"/>
    <mergeCell ref="F60:G60"/>
    <mergeCell ref="H60:I60"/>
    <mergeCell ref="J60:K60"/>
    <mergeCell ref="J81:K81"/>
    <mergeCell ref="L81:M81"/>
    <mergeCell ref="B89:O89"/>
    <mergeCell ref="F62:G62"/>
    <mergeCell ref="F64:G64"/>
    <mergeCell ref="F66:G66"/>
    <mergeCell ref="N45:O45"/>
    <mergeCell ref="H104:I104"/>
    <mergeCell ref="J104:K104"/>
    <mergeCell ref="B29:C29"/>
    <mergeCell ref="N68:O68"/>
    <mergeCell ref="A39:A40"/>
    <mergeCell ref="B2:O3"/>
    <mergeCell ref="B24:O24"/>
    <mergeCell ref="B39:O40"/>
    <mergeCell ref="L20:M20"/>
    <mergeCell ref="L22:M22"/>
    <mergeCell ref="F20:G20"/>
    <mergeCell ref="B22:C22"/>
    <mergeCell ref="D22:E22"/>
    <mergeCell ref="F22:G22"/>
    <mergeCell ref="H20:I20"/>
    <mergeCell ref="J8:K8"/>
    <mergeCell ref="H8:I8"/>
    <mergeCell ref="H10:I10"/>
    <mergeCell ref="J18:K18"/>
    <mergeCell ref="A45:A46"/>
    <mergeCell ref="H16:I16"/>
    <mergeCell ref="D14:E14"/>
    <mergeCell ref="J16:K16"/>
  </mergeCells>
  <phoneticPr fontId="6"/>
  <pageMargins left="0.25" right="0.25" top="0.75" bottom="0.75" header="0.3" footer="0.3"/>
  <pageSetup scale="2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170"/>
  <sheetViews>
    <sheetView tabSelected="1" zoomScale="92" zoomScaleNormal="115" workbookViewId="0">
      <selection activeCell="D113" sqref="D113:E113"/>
    </sheetView>
  </sheetViews>
  <sheetFormatPr baseColWidth="10" defaultColWidth="8.83203125" defaultRowHeight="15" x14ac:dyDescent="0.2"/>
  <cols>
    <col min="1" max="1" width="43.5" bestFit="1" customWidth="1"/>
    <col min="16" max="16" width="10.83203125" customWidth="1"/>
    <col min="19" max="19" width="7.83203125" customWidth="1"/>
    <col min="20" max="20" width="9.5" customWidth="1"/>
    <col min="21" max="21" width="8.5" customWidth="1"/>
  </cols>
  <sheetData>
    <row r="1" spans="1:27" ht="57" customHeight="1" x14ac:dyDescent="0.2">
      <c r="A1" s="69" t="s">
        <v>117</v>
      </c>
      <c r="B1" s="118" t="s">
        <v>1</v>
      </c>
      <c r="C1" s="118"/>
      <c r="D1" s="118" t="s">
        <v>2</v>
      </c>
      <c r="E1" s="118"/>
      <c r="F1" s="118" t="s">
        <v>3</v>
      </c>
      <c r="G1" s="118"/>
      <c r="H1" s="118" t="s">
        <v>4</v>
      </c>
      <c r="I1" s="118"/>
      <c r="J1" s="118" t="s">
        <v>5</v>
      </c>
      <c r="K1" s="118"/>
      <c r="L1" s="118" t="s">
        <v>6</v>
      </c>
      <c r="M1" s="118"/>
      <c r="N1" s="118" t="s">
        <v>7</v>
      </c>
      <c r="O1" s="118"/>
      <c r="P1" s="26" t="s">
        <v>8</v>
      </c>
      <c r="Q1" s="53"/>
      <c r="S1" s="88"/>
      <c r="T1" s="86"/>
      <c r="U1" s="86"/>
      <c r="V1" s="86"/>
      <c r="W1" s="86"/>
      <c r="X1" s="86"/>
      <c r="Y1" s="86"/>
      <c r="Z1" s="86"/>
      <c r="AA1" s="86"/>
    </row>
    <row r="2" spans="1:27" ht="70.25" customHeight="1" x14ac:dyDescent="0.2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5" t="s">
        <v>115</v>
      </c>
      <c r="O2" s="85" t="s">
        <v>116</v>
      </c>
      <c r="P2" s="86"/>
      <c r="Q2" s="57"/>
      <c r="S2" s="86"/>
      <c r="T2" s="86"/>
      <c r="U2" s="86"/>
      <c r="V2" s="86"/>
      <c r="W2" s="86"/>
      <c r="X2" s="86"/>
      <c r="Y2" s="86"/>
      <c r="Z2" s="86"/>
      <c r="AA2" s="86"/>
    </row>
    <row r="3" spans="1:27" x14ac:dyDescent="0.2">
      <c r="A3" s="129" t="s">
        <v>10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Q3" s="57"/>
      <c r="S3" s="86"/>
      <c r="T3" s="86"/>
      <c r="U3" s="86"/>
      <c r="V3" s="86"/>
      <c r="W3" s="86"/>
      <c r="X3" s="86"/>
      <c r="Y3" s="86"/>
      <c r="Z3" s="86"/>
      <c r="AA3" s="86"/>
    </row>
    <row r="4" spans="1:27" ht="16" thickBot="1" x14ac:dyDescent="0.25">
      <c r="A4" s="130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32"/>
      <c r="Q4" s="35"/>
      <c r="S4" s="86"/>
      <c r="T4" s="70"/>
      <c r="U4" s="70"/>
      <c r="V4" s="70"/>
      <c r="W4" s="89"/>
      <c r="X4" s="89"/>
      <c r="Y4" s="89"/>
      <c r="Z4" s="89"/>
      <c r="AA4" s="86"/>
    </row>
    <row r="5" spans="1:27" x14ac:dyDescent="0.2">
      <c r="A5" s="132" t="s">
        <v>25</v>
      </c>
      <c r="B5" s="133">
        <v>2.31</v>
      </c>
      <c r="C5" s="133"/>
      <c r="D5" s="133">
        <v>0.77</v>
      </c>
      <c r="E5" s="133"/>
      <c r="F5" s="133">
        <v>0.77</v>
      </c>
      <c r="G5" s="133"/>
      <c r="H5" s="133"/>
      <c r="I5" s="133"/>
      <c r="J5" s="133"/>
      <c r="K5" s="133"/>
      <c r="L5" s="133"/>
      <c r="M5" s="133"/>
      <c r="N5" s="133">
        <v>3.85</v>
      </c>
      <c r="O5" s="133"/>
      <c r="P5" s="71" t="s">
        <v>18</v>
      </c>
      <c r="Q5" s="29"/>
      <c r="S5" s="86"/>
      <c r="T5" s="70"/>
      <c r="U5" s="70"/>
      <c r="V5" s="70"/>
      <c r="W5" s="89"/>
      <c r="X5" s="89"/>
      <c r="Y5" s="89"/>
      <c r="Z5" s="89"/>
      <c r="AA5" s="86"/>
    </row>
    <row r="6" spans="1:27" x14ac:dyDescent="0.2">
      <c r="A6" s="132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>
        <v>2.1</v>
      </c>
      <c r="O6" s="80">
        <v>5.6</v>
      </c>
      <c r="P6" s="71"/>
      <c r="Q6" s="29"/>
      <c r="S6" s="86"/>
      <c r="T6" s="70"/>
      <c r="U6" s="70"/>
      <c r="V6" s="70"/>
      <c r="W6" s="89"/>
      <c r="X6" s="89"/>
      <c r="Y6" s="89"/>
      <c r="Z6" s="89"/>
      <c r="AA6" s="86"/>
    </row>
    <row r="7" spans="1:27" x14ac:dyDescent="0.2">
      <c r="A7" s="132" t="s">
        <v>24</v>
      </c>
      <c r="B7" s="133">
        <v>2.6999999999999997</v>
      </c>
      <c r="C7" s="133"/>
      <c r="D7" s="133">
        <v>0.6</v>
      </c>
      <c r="E7" s="133"/>
      <c r="F7" s="133">
        <v>0.6</v>
      </c>
      <c r="G7" s="133"/>
      <c r="H7" s="133">
        <v>0.6</v>
      </c>
      <c r="I7" s="133"/>
      <c r="J7" s="133"/>
      <c r="K7" s="133"/>
      <c r="L7" s="133"/>
      <c r="M7" s="133"/>
      <c r="N7" s="133">
        <v>4.5</v>
      </c>
      <c r="O7" s="133"/>
      <c r="P7" s="71" t="s">
        <v>18</v>
      </c>
      <c r="Q7" s="29"/>
      <c r="S7" s="86"/>
      <c r="T7" s="70"/>
      <c r="U7" s="70"/>
      <c r="V7" s="70"/>
      <c r="W7" s="89"/>
      <c r="X7" s="89"/>
      <c r="Y7" s="89"/>
      <c r="Z7" s="89"/>
      <c r="AA7" s="86"/>
    </row>
    <row r="8" spans="1:27" x14ac:dyDescent="0.2">
      <c r="A8" s="132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>
        <v>2</v>
      </c>
      <c r="O8" s="80">
        <v>7</v>
      </c>
      <c r="P8" s="71"/>
      <c r="Q8" s="29"/>
      <c r="S8" s="86"/>
      <c r="T8" s="70"/>
      <c r="U8" s="70"/>
      <c r="V8" s="70"/>
      <c r="W8" s="89"/>
      <c r="X8" s="89"/>
      <c r="Y8" s="89"/>
      <c r="Z8" s="89"/>
      <c r="AA8" s="86"/>
    </row>
    <row r="9" spans="1:27" x14ac:dyDescent="0.2">
      <c r="A9" s="132" t="s">
        <v>23</v>
      </c>
      <c r="B9" s="134">
        <v>0.17599999999999999</v>
      </c>
      <c r="C9" s="134"/>
      <c r="D9" s="134">
        <v>0.17599999999999999</v>
      </c>
      <c r="E9" s="134"/>
      <c r="F9" s="134">
        <v>0.17599999999999999</v>
      </c>
      <c r="G9" s="134"/>
      <c r="H9" s="134">
        <v>0.17599999999999999</v>
      </c>
      <c r="I9" s="134"/>
      <c r="J9" s="134">
        <v>0.17599999999999999</v>
      </c>
      <c r="K9" s="134"/>
      <c r="L9" s="80"/>
      <c r="M9" s="80"/>
      <c r="N9" s="133">
        <v>0.88</v>
      </c>
      <c r="O9" s="133"/>
      <c r="P9" s="71" t="s">
        <v>18</v>
      </c>
      <c r="Q9" s="29"/>
      <c r="S9" s="86"/>
      <c r="T9" s="70"/>
      <c r="U9" s="70"/>
      <c r="V9" s="70"/>
      <c r="W9" s="89"/>
      <c r="X9" s="89"/>
      <c r="Y9" s="89"/>
      <c r="Z9" s="89"/>
      <c r="AA9" s="86"/>
    </row>
    <row r="10" spans="1:27" x14ac:dyDescent="0.2">
      <c r="A10" s="132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>
        <v>0.44</v>
      </c>
      <c r="O10" s="80">
        <v>1.32</v>
      </c>
      <c r="P10" s="71"/>
      <c r="Q10" s="29"/>
      <c r="S10" s="86"/>
      <c r="T10" s="89"/>
      <c r="U10" s="89"/>
      <c r="V10" s="89"/>
      <c r="W10" s="89"/>
      <c r="X10" s="89"/>
      <c r="Y10" s="89"/>
      <c r="Z10" s="89"/>
      <c r="AA10" s="86"/>
    </row>
    <row r="11" spans="1:27" x14ac:dyDescent="0.2">
      <c r="A11" s="132" t="s">
        <v>113</v>
      </c>
      <c r="B11" s="80"/>
      <c r="C11" s="80"/>
      <c r="D11" s="135"/>
      <c r="E11" s="135"/>
      <c r="F11" s="135"/>
      <c r="G11" s="135"/>
      <c r="H11" s="135">
        <v>0.43</v>
      </c>
      <c r="I11" s="135"/>
      <c r="J11" s="135">
        <v>0.43</v>
      </c>
      <c r="K11" s="135"/>
      <c r="L11" s="80"/>
      <c r="M11" s="80"/>
      <c r="N11" s="133">
        <v>0.86</v>
      </c>
      <c r="O11" s="133"/>
      <c r="P11" s="71" t="s">
        <v>18</v>
      </c>
      <c r="Q11" s="29"/>
      <c r="S11" s="86"/>
      <c r="T11" s="70"/>
      <c r="U11" s="70"/>
      <c r="V11" s="70"/>
      <c r="W11" s="89"/>
      <c r="X11" s="89"/>
      <c r="Y11" s="89"/>
      <c r="Z11" s="89"/>
      <c r="AA11" s="86"/>
    </row>
    <row r="12" spans="1:27" x14ac:dyDescent="0.2">
      <c r="A12" s="132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>
        <v>0.43</v>
      </c>
      <c r="O12" s="80">
        <v>1.29</v>
      </c>
      <c r="P12" s="71"/>
      <c r="Q12" s="29"/>
      <c r="S12" s="90"/>
      <c r="T12" s="70"/>
      <c r="U12" s="70"/>
      <c r="V12" s="70"/>
      <c r="W12" s="89"/>
      <c r="X12" s="89"/>
      <c r="Y12" s="89"/>
      <c r="Z12" s="89"/>
      <c r="AA12" s="86"/>
    </row>
    <row r="13" spans="1:27" x14ac:dyDescent="0.2">
      <c r="A13" s="132" t="s">
        <v>21</v>
      </c>
      <c r="B13" s="80"/>
      <c r="C13" s="80"/>
      <c r="D13" s="135">
        <v>0.10666666666666667</v>
      </c>
      <c r="E13" s="135"/>
      <c r="F13" s="135">
        <v>0.10666666666666667</v>
      </c>
      <c r="G13" s="135"/>
      <c r="H13" s="135">
        <v>0.10666666666666667</v>
      </c>
      <c r="I13" s="135"/>
      <c r="J13" s="80"/>
      <c r="K13" s="80"/>
      <c r="L13" s="80"/>
      <c r="M13" s="80"/>
      <c r="N13" s="133">
        <v>0.32</v>
      </c>
      <c r="O13" s="133"/>
      <c r="P13" s="71" t="s">
        <v>18</v>
      </c>
      <c r="Q13" s="29"/>
      <c r="S13" s="86"/>
      <c r="T13" s="70"/>
      <c r="U13" s="70"/>
      <c r="V13" s="70"/>
      <c r="W13" s="89"/>
      <c r="X13" s="89"/>
      <c r="Y13" s="89"/>
      <c r="Z13" s="89"/>
      <c r="AA13" s="86"/>
    </row>
    <row r="14" spans="1:27" x14ac:dyDescent="0.2">
      <c r="A14" s="132"/>
      <c r="B14" s="80"/>
      <c r="C14" s="80"/>
      <c r="D14" s="78"/>
      <c r="E14" s="78"/>
      <c r="F14" s="78"/>
      <c r="G14" s="78"/>
      <c r="H14" s="78"/>
      <c r="I14" s="78"/>
      <c r="J14" s="80"/>
      <c r="K14" s="80"/>
      <c r="L14" s="80"/>
      <c r="M14" s="80"/>
      <c r="N14" s="80">
        <v>0.16</v>
      </c>
      <c r="O14" s="80">
        <v>0.48</v>
      </c>
      <c r="P14" s="71"/>
      <c r="Q14" s="29"/>
      <c r="S14" s="86"/>
      <c r="T14" s="70"/>
      <c r="U14" s="70"/>
      <c r="V14" s="70"/>
      <c r="W14" s="89"/>
      <c r="X14" s="89"/>
      <c r="Y14" s="89"/>
      <c r="Z14" s="89"/>
      <c r="AA14" s="86"/>
    </row>
    <row r="15" spans="1:27" x14ac:dyDescent="0.2">
      <c r="A15" s="132" t="s">
        <v>20</v>
      </c>
      <c r="B15" s="80"/>
      <c r="C15" s="80"/>
      <c r="D15" s="135">
        <v>0.24666666666666667</v>
      </c>
      <c r="E15" s="135"/>
      <c r="F15" s="135">
        <v>0.24666666666666667</v>
      </c>
      <c r="G15" s="135"/>
      <c r="H15" s="135">
        <v>0.24666666666666667</v>
      </c>
      <c r="I15" s="135"/>
      <c r="J15" s="133"/>
      <c r="K15" s="133"/>
      <c r="L15" s="80"/>
      <c r="M15" s="80"/>
      <c r="N15" s="133">
        <v>0.74</v>
      </c>
      <c r="O15" s="133"/>
      <c r="P15" s="71" t="s">
        <v>18</v>
      </c>
      <c r="Q15" s="29"/>
      <c r="S15" s="86"/>
      <c r="T15" s="70"/>
      <c r="U15" s="70"/>
      <c r="V15" s="70"/>
      <c r="W15" s="89"/>
      <c r="X15" s="89"/>
      <c r="Y15" s="89"/>
      <c r="Z15" s="89"/>
      <c r="AA15" s="86"/>
    </row>
    <row r="16" spans="1:27" x14ac:dyDescent="0.2">
      <c r="A16" s="132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>
        <v>0.37</v>
      </c>
      <c r="O16" s="80">
        <v>1.1099999999999999</v>
      </c>
      <c r="P16" s="71"/>
      <c r="Q16" s="29"/>
      <c r="S16" s="86"/>
      <c r="T16" s="70"/>
      <c r="U16" s="70"/>
      <c r="V16" s="70"/>
      <c r="W16" s="89"/>
      <c r="X16" s="89"/>
      <c r="Y16" s="89"/>
      <c r="Z16" s="89"/>
      <c r="AA16" s="86"/>
    </row>
    <row r="17" spans="1:27" x14ac:dyDescent="0.2">
      <c r="A17" s="132" t="s">
        <v>19</v>
      </c>
      <c r="B17" s="80"/>
      <c r="C17" s="80"/>
      <c r="D17" s="80"/>
      <c r="E17" s="80"/>
      <c r="F17" s="80"/>
      <c r="G17" s="80"/>
      <c r="H17" s="133">
        <v>0.27</v>
      </c>
      <c r="I17" s="133"/>
      <c r="J17" s="133">
        <v>0.27</v>
      </c>
      <c r="K17" s="133"/>
      <c r="L17" s="80"/>
      <c r="M17" s="80"/>
      <c r="N17" s="133">
        <v>0.54</v>
      </c>
      <c r="O17" s="133"/>
      <c r="P17" s="71" t="s">
        <v>18</v>
      </c>
      <c r="Q17" s="29"/>
      <c r="S17" s="86"/>
      <c r="T17" s="70"/>
      <c r="U17" s="70"/>
      <c r="V17" s="70"/>
      <c r="W17" s="89"/>
      <c r="X17" s="89"/>
      <c r="Y17" s="89"/>
      <c r="Z17" s="89"/>
      <c r="AA17" s="86"/>
    </row>
    <row r="18" spans="1:27" x14ac:dyDescent="0.2">
      <c r="A18" s="132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>
        <v>0.27</v>
      </c>
      <c r="O18" s="80">
        <v>0.81</v>
      </c>
      <c r="P18" s="71"/>
      <c r="Q18" s="29"/>
      <c r="S18" s="86"/>
      <c r="T18" s="70"/>
      <c r="U18" s="70"/>
      <c r="V18" s="70"/>
      <c r="W18" s="89"/>
      <c r="X18" s="89"/>
      <c r="Y18" s="89"/>
      <c r="Z18" s="89"/>
      <c r="AA18" s="86"/>
    </row>
    <row r="19" spans="1:27" x14ac:dyDescent="0.2">
      <c r="A19" s="132" t="s">
        <v>114</v>
      </c>
      <c r="B19" s="80"/>
      <c r="C19" s="80"/>
      <c r="D19" s="80"/>
      <c r="E19" s="80"/>
      <c r="F19" s="80"/>
      <c r="G19" s="80"/>
      <c r="H19" s="133">
        <v>0.15</v>
      </c>
      <c r="I19" s="133"/>
      <c r="J19" s="133">
        <v>0.15</v>
      </c>
      <c r="K19" s="133"/>
      <c r="L19" s="80"/>
      <c r="M19" s="80"/>
      <c r="N19" s="133">
        <v>0.3</v>
      </c>
      <c r="O19" s="133"/>
      <c r="P19" s="71" t="s">
        <v>18</v>
      </c>
      <c r="Q19" s="29"/>
      <c r="S19" s="86"/>
      <c r="T19" s="70"/>
      <c r="U19" s="70"/>
      <c r="V19" s="70"/>
      <c r="W19" s="89"/>
      <c r="X19" s="89"/>
      <c r="Y19" s="89"/>
      <c r="Z19" s="89"/>
      <c r="AA19" s="86"/>
    </row>
    <row r="20" spans="1:27" x14ac:dyDescent="0.2">
      <c r="A20" s="132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>
        <v>0.15</v>
      </c>
      <c r="O20" s="80">
        <v>0.44999999999999996</v>
      </c>
      <c r="P20" s="71"/>
      <c r="Q20" s="29"/>
      <c r="S20" s="86"/>
      <c r="T20" s="70"/>
      <c r="U20" s="70"/>
      <c r="V20" s="70"/>
      <c r="W20" s="89"/>
      <c r="X20" s="89"/>
      <c r="Y20" s="89"/>
      <c r="Z20" s="89"/>
      <c r="AA20" s="86"/>
    </row>
    <row r="21" spans="1:27" x14ac:dyDescent="0.2">
      <c r="A21" s="137" t="s">
        <v>16</v>
      </c>
      <c r="B21" s="136">
        <v>0.04</v>
      </c>
      <c r="C21" s="136"/>
      <c r="D21" s="136">
        <v>0.41</v>
      </c>
      <c r="E21" s="136"/>
      <c r="F21" s="136">
        <v>0.03</v>
      </c>
      <c r="G21" s="136"/>
      <c r="H21" s="136">
        <v>0.02</v>
      </c>
      <c r="I21" s="136"/>
      <c r="J21" s="136">
        <v>0</v>
      </c>
      <c r="K21" s="136"/>
      <c r="L21" s="136"/>
      <c r="M21" s="136"/>
      <c r="N21" s="136">
        <v>0.5</v>
      </c>
      <c r="O21" s="136"/>
      <c r="P21" s="71"/>
      <c r="Q21" s="29"/>
      <c r="S21" s="86"/>
      <c r="T21" s="70"/>
      <c r="U21" s="70"/>
      <c r="V21" s="70"/>
      <c r="W21" s="89"/>
      <c r="X21" s="89"/>
      <c r="Y21" s="89"/>
      <c r="Z21" s="89"/>
      <c r="AA21" s="86"/>
    </row>
    <row r="22" spans="1:27" x14ac:dyDescent="0.2">
      <c r="A22" s="13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>
        <v>0.21</v>
      </c>
      <c r="O22" s="77">
        <v>0.68</v>
      </c>
      <c r="P22" s="71"/>
      <c r="Q22" s="29"/>
      <c r="S22" s="86"/>
      <c r="T22" s="70"/>
      <c r="U22" s="70"/>
      <c r="V22" s="70"/>
      <c r="W22" s="89"/>
      <c r="X22" s="89"/>
      <c r="Y22" s="89"/>
      <c r="Z22" s="89"/>
      <c r="AA22" s="86"/>
    </row>
    <row r="23" spans="1:27" x14ac:dyDescent="0.2">
      <c r="A23" s="137" t="s">
        <v>15</v>
      </c>
      <c r="B23" s="136">
        <v>0.31</v>
      </c>
      <c r="C23" s="136"/>
      <c r="D23" s="136">
        <v>0.61</v>
      </c>
      <c r="E23" s="136"/>
      <c r="F23" s="136">
        <v>7.0000000000000007E-2</v>
      </c>
      <c r="G23" s="136"/>
      <c r="H23" s="136">
        <v>0.06</v>
      </c>
      <c r="I23" s="136"/>
      <c r="J23" s="136">
        <v>0.1</v>
      </c>
      <c r="K23" s="136"/>
      <c r="L23" s="136"/>
      <c r="M23" s="136"/>
      <c r="N23" s="136">
        <v>1.1499999999999999</v>
      </c>
      <c r="O23" s="136"/>
      <c r="P23" s="71"/>
      <c r="Q23" s="29"/>
      <c r="S23" s="86"/>
      <c r="T23" s="70"/>
      <c r="U23" s="70"/>
      <c r="V23" s="70"/>
      <c r="W23" s="89"/>
      <c r="X23" s="89"/>
      <c r="Y23" s="89"/>
      <c r="Z23" s="89"/>
      <c r="AA23" s="86"/>
    </row>
    <row r="24" spans="1:27" x14ac:dyDescent="0.2">
      <c r="A24" s="13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>
        <v>0.67</v>
      </c>
      <c r="O24" s="77">
        <v>1.61</v>
      </c>
      <c r="P24" s="71"/>
      <c r="Q24" s="29"/>
      <c r="S24" s="86"/>
      <c r="T24" s="70"/>
      <c r="U24" s="70"/>
      <c r="V24" s="70"/>
      <c r="W24" s="89"/>
      <c r="X24" s="89"/>
      <c r="Y24" s="89"/>
      <c r="Z24" s="89"/>
      <c r="AA24" s="86"/>
    </row>
    <row r="25" spans="1:27" ht="16" x14ac:dyDescent="0.2">
      <c r="A25" s="81" t="s">
        <v>26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29"/>
      <c r="S25" s="86"/>
      <c r="T25" s="89"/>
      <c r="U25" s="89"/>
      <c r="V25" s="89"/>
      <c r="W25" s="89"/>
      <c r="X25" s="89"/>
      <c r="Y25" s="89"/>
      <c r="Z25" s="89"/>
      <c r="AA25" s="86"/>
    </row>
    <row r="26" spans="1:27" x14ac:dyDescent="0.2">
      <c r="A26" s="132" t="s">
        <v>33</v>
      </c>
      <c r="B26" s="133"/>
      <c r="C26" s="133"/>
      <c r="D26" s="133">
        <v>0.5</v>
      </c>
      <c r="E26" s="133"/>
      <c r="F26" s="133">
        <v>0.73</v>
      </c>
      <c r="G26" s="133"/>
      <c r="H26" s="133">
        <v>2.21</v>
      </c>
      <c r="I26" s="133"/>
      <c r="J26" s="80"/>
      <c r="K26" s="80"/>
      <c r="L26" s="80"/>
      <c r="M26" s="80"/>
      <c r="N26" s="133">
        <v>3.44</v>
      </c>
      <c r="O26" s="133"/>
      <c r="P26" s="71"/>
      <c r="Q26" s="29"/>
      <c r="S26" s="86"/>
      <c r="T26" s="89"/>
      <c r="U26" s="89"/>
      <c r="V26" s="89"/>
      <c r="W26" s="89"/>
      <c r="X26" s="89"/>
      <c r="Y26" s="89"/>
      <c r="Z26" s="89"/>
      <c r="AA26" s="86"/>
    </row>
    <row r="27" spans="1:27" x14ac:dyDescent="0.2">
      <c r="A27" s="132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80">
        <v>1.4</v>
      </c>
      <c r="O27" s="80">
        <v>5.5</v>
      </c>
      <c r="P27" s="71"/>
      <c r="Q27" s="29"/>
      <c r="S27" s="86"/>
      <c r="T27" s="89"/>
      <c r="U27" s="89"/>
      <c r="V27" s="89"/>
      <c r="W27" s="89"/>
      <c r="X27" s="89"/>
      <c r="Y27" s="89"/>
      <c r="Z27" s="89"/>
      <c r="AA27" s="86"/>
    </row>
    <row r="28" spans="1:27" x14ac:dyDescent="0.2">
      <c r="A28" s="132" t="s">
        <v>32</v>
      </c>
      <c r="B28" s="133"/>
      <c r="C28" s="133"/>
      <c r="D28" s="133">
        <v>0.35</v>
      </c>
      <c r="E28" s="133"/>
      <c r="F28" s="133"/>
      <c r="G28" s="133"/>
      <c r="H28" s="133">
        <v>0.28000000000000003</v>
      </c>
      <c r="I28" s="133"/>
      <c r="J28" s="80"/>
      <c r="K28" s="80"/>
      <c r="L28" s="80"/>
      <c r="M28" s="80"/>
      <c r="N28" s="133">
        <v>0.63</v>
      </c>
      <c r="O28" s="133"/>
      <c r="P28" s="71"/>
      <c r="Q28" s="29"/>
      <c r="S28" s="86"/>
      <c r="T28" s="89"/>
      <c r="U28" s="89"/>
      <c r="V28" s="89"/>
      <c r="W28" s="89"/>
      <c r="X28" s="89"/>
      <c r="Y28" s="89"/>
      <c r="Z28" s="89"/>
      <c r="AA28" s="86"/>
    </row>
    <row r="29" spans="1:27" x14ac:dyDescent="0.2">
      <c r="A29" s="132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>
        <v>0.3</v>
      </c>
      <c r="O29" s="80">
        <v>1.3</v>
      </c>
      <c r="P29" s="71"/>
      <c r="Q29" s="29"/>
      <c r="S29" s="86"/>
      <c r="T29" s="89"/>
      <c r="U29" s="89"/>
      <c r="V29" s="89"/>
      <c r="W29" s="89"/>
      <c r="X29" s="89"/>
      <c r="Y29" s="89"/>
      <c r="Z29" s="89"/>
      <c r="AA29" s="86"/>
    </row>
    <row r="30" spans="1:27" x14ac:dyDescent="0.2">
      <c r="A30" s="132" t="s">
        <v>31</v>
      </c>
      <c r="B30" s="133"/>
      <c r="C30" s="133"/>
      <c r="D30" s="133">
        <v>2.2799999999999998</v>
      </c>
      <c r="E30" s="133"/>
      <c r="F30" s="133">
        <v>0.12000000000000011</v>
      </c>
      <c r="G30" s="133"/>
      <c r="H30" s="133">
        <v>1.6300000000000003</v>
      </c>
      <c r="I30" s="133"/>
      <c r="J30" s="80"/>
      <c r="K30" s="80"/>
      <c r="L30" s="80"/>
      <c r="M30" s="80"/>
      <c r="N30" s="133">
        <v>4.03</v>
      </c>
      <c r="O30" s="133"/>
      <c r="P30" s="71"/>
      <c r="Q30" s="29"/>
      <c r="S30" s="86"/>
      <c r="T30" s="89"/>
      <c r="U30" s="89"/>
      <c r="V30" s="89"/>
      <c r="W30" s="89"/>
      <c r="X30" s="89"/>
      <c r="Y30" s="89"/>
      <c r="Z30" s="89"/>
      <c r="AA30" s="86"/>
    </row>
    <row r="31" spans="1:27" x14ac:dyDescent="0.2">
      <c r="A31" s="132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>
        <v>2.5299999999999998</v>
      </c>
      <c r="O31" s="80">
        <v>7.35</v>
      </c>
      <c r="P31" s="71"/>
      <c r="Q31" s="29"/>
      <c r="S31" s="86"/>
      <c r="T31" s="89"/>
      <c r="U31" s="89"/>
      <c r="V31" s="89"/>
      <c r="W31" s="89"/>
      <c r="X31" s="89"/>
      <c r="Y31" s="89"/>
      <c r="Z31" s="89"/>
      <c r="AA31" s="86"/>
    </row>
    <row r="32" spans="1:27" x14ac:dyDescent="0.2">
      <c r="A32" s="132" t="s">
        <v>118</v>
      </c>
      <c r="B32" s="133"/>
      <c r="C32" s="133"/>
      <c r="D32" s="133">
        <v>0.15</v>
      </c>
      <c r="E32" s="133"/>
      <c r="F32" s="133">
        <v>0.56999999999999995</v>
      </c>
      <c r="G32" s="133"/>
      <c r="H32" s="133">
        <v>1.4600000000000002</v>
      </c>
      <c r="I32" s="133"/>
      <c r="J32" s="133">
        <v>0.6599999999999997</v>
      </c>
      <c r="K32" s="133"/>
      <c r="L32" s="133"/>
      <c r="M32" s="133"/>
      <c r="N32" s="133">
        <v>2.84</v>
      </c>
      <c r="O32" s="133"/>
      <c r="P32" s="71"/>
      <c r="Q32" s="29"/>
      <c r="S32" s="86"/>
      <c r="T32" s="89"/>
      <c r="U32" s="89"/>
      <c r="V32" s="89"/>
      <c r="W32" s="89"/>
      <c r="X32" s="89"/>
      <c r="Y32" s="89"/>
      <c r="Z32" s="89"/>
      <c r="AA32" s="86"/>
    </row>
    <row r="33" spans="1:27" x14ac:dyDescent="0.2">
      <c r="A33" s="132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>
        <v>1.2</v>
      </c>
      <c r="O33" s="80">
        <v>4.9000000000000004</v>
      </c>
      <c r="P33" s="71"/>
      <c r="Q33" s="29"/>
      <c r="S33" s="86"/>
      <c r="T33" s="89"/>
      <c r="U33" s="89"/>
      <c r="V33" s="89"/>
      <c r="W33" s="89"/>
      <c r="X33" s="89"/>
      <c r="Y33" s="89"/>
      <c r="Z33" s="89"/>
      <c r="AA33" s="86"/>
    </row>
    <row r="34" spans="1:27" x14ac:dyDescent="0.2">
      <c r="A34" s="132" t="s">
        <v>29</v>
      </c>
      <c r="B34" s="133"/>
      <c r="C34" s="133"/>
      <c r="D34" s="133">
        <v>0.38</v>
      </c>
      <c r="E34" s="133"/>
      <c r="F34" s="133"/>
      <c r="G34" s="133"/>
      <c r="H34" s="133">
        <v>0.77999999999999992</v>
      </c>
      <c r="I34" s="133"/>
      <c r="J34" s="138">
        <v>0.22</v>
      </c>
      <c r="K34" s="138"/>
      <c r="L34" s="138"/>
      <c r="M34" s="138"/>
      <c r="N34" s="138">
        <v>1.4</v>
      </c>
      <c r="O34" s="138"/>
      <c r="P34" s="71"/>
      <c r="Q34" s="29"/>
      <c r="S34" s="86"/>
      <c r="T34" s="89"/>
      <c r="U34" s="89"/>
      <c r="V34" s="89"/>
      <c r="W34" s="89"/>
      <c r="X34" s="89"/>
      <c r="Y34" s="89"/>
      <c r="Z34" s="89"/>
      <c r="AA34" s="86"/>
    </row>
    <row r="35" spans="1:27" x14ac:dyDescent="0.2">
      <c r="A35" s="132"/>
      <c r="B35" s="80"/>
      <c r="C35" s="80"/>
      <c r="D35" s="80"/>
      <c r="E35" s="80"/>
      <c r="F35" s="80"/>
      <c r="G35" s="80"/>
      <c r="H35" s="80"/>
      <c r="I35" s="80"/>
      <c r="J35" s="82"/>
      <c r="K35" s="82"/>
      <c r="L35" s="82"/>
      <c r="M35" s="82"/>
      <c r="N35" s="82">
        <v>0.6</v>
      </c>
      <c r="O35" s="82">
        <v>2.8</v>
      </c>
      <c r="P35" s="71"/>
      <c r="Q35" s="29"/>
      <c r="S35" s="86"/>
      <c r="T35" s="89"/>
      <c r="U35" s="89"/>
      <c r="V35" s="89"/>
      <c r="W35" s="89"/>
      <c r="X35" s="89"/>
      <c r="Y35" s="89"/>
      <c r="Z35" s="89"/>
      <c r="AA35" s="86"/>
    </row>
    <row r="36" spans="1:27" x14ac:dyDescent="0.2">
      <c r="A36" s="132" t="s">
        <v>28</v>
      </c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133">
        <v>0.5</v>
      </c>
      <c r="M36" s="133"/>
      <c r="N36" s="133">
        <v>0.5</v>
      </c>
      <c r="O36" s="133"/>
      <c r="P36" s="71"/>
      <c r="Q36" s="29"/>
      <c r="S36" s="86"/>
      <c r="T36" s="89"/>
      <c r="U36" s="89"/>
      <c r="V36" s="89"/>
      <c r="W36" s="89"/>
      <c r="X36" s="89"/>
      <c r="Y36" s="89"/>
      <c r="Z36" s="89"/>
      <c r="AA36" s="86"/>
    </row>
    <row r="37" spans="1:27" x14ac:dyDescent="0.2">
      <c r="A37" s="132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>
        <v>0.1</v>
      </c>
      <c r="O37" s="80">
        <v>0.9</v>
      </c>
      <c r="P37" s="71"/>
      <c r="Q37" s="29"/>
      <c r="X37" s="3"/>
      <c r="Y37" s="3"/>
      <c r="Z37" s="3"/>
    </row>
    <row r="38" spans="1:27" x14ac:dyDescent="0.2">
      <c r="A38" s="132" t="s">
        <v>27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133">
        <v>1.7</v>
      </c>
      <c r="M38" s="133"/>
      <c r="N38" s="133">
        <v>1.7</v>
      </c>
      <c r="O38" s="133"/>
      <c r="P38" s="71"/>
      <c r="Q38" s="29"/>
      <c r="X38" s="3"/>
      <c r="Y38" s="3"/>
      <c r="Z38" s="3"/>
    </row>
    <row r="39" spans="1:27" x14ac:dyDescent="0.2">
      <c r="A39" s="132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72">
        <v>1</v>
      </c>
      <c r="O39" s="80">
        <v>2.7</v>
      </c>
      <c r="P39" s="71"/>
      <c r="Q39" s="29"/>
      <c r="X39" s="3"/>
      <c r="Y39" s="3"/>
      <c r="Z39" s="3"/>
    </row>
    <row r="40" spans="1:27" x14ac:dyDescent="0.2">
      <c r="A40" s="140" t="s">
        <v>34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29"/>
      <c r="X40" s="3"/>
      <c r="Y40" s="3"/>
      <c r="Z40" s="3"/>
    </row>
    <row r="41" spans="1:27" x14ac:dyDescent="0.2">
      <c r="A41" s="140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29"/>
    </row>
    <row r="42" spans="1:27" x14ac:dyDescent="0.2">
      <c r="A42" s="137" t="s">
        <v>40</v>
      </c>
      <c r="B42" s="139">
        <v>0.55700000000000005</v>
      </c>
      <c r="C42" s="139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9">
        <v>0.55700000000000005</v>
      </c>
      <c r="O42" s="139"/>
      <c r="P42" s="71"/>
      <c r="Q42" s="29"/>
    </row>
    <row r="43" spans="1:27" x14ac:dyDescent="0.2">
      <c r="A43" s="137"/>
      <c r="B43" s="79"/>
      <c r="C43" s="79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9">
        <v>0.27900000000000003</v>
      </c>
      <c r="O43" s="79">
        <v>0.83599999999999997</v>
      </c>
      <c r="P43" s="71"/>
      <c r="Q43" s="29"/>
    </row>
    <row r="44" spans="1:27" x14ac:dyDescent="0.2">
      <c r="A44" s="137" t="s">
        <v>39</v>
      </c>
      <c r="B44" s="139">
        <v>0.72599999999999998</v>
      </c>
      <c r="C44" s="139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139">
        <v>0.72599999999999998</v>
      </c>
      <c r="O44" s="139"/>
      <c r="P44" s="71"/>
      <c r="Q44" s="29"/>
    </row>
    <row r="45" spans="1:27" x14ac:dyDescent="0.2">
      <c r="A45" s="137"/>
      <c r="B45" s="79"/>
      <c r="C45" s="79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9">
        <v>0.54400000000000004</v>
      </c>
      <c r="O45" s="79">
        <v>0.90700000000000003</v>
      </c>
      <c r="P45" s="71"/>
      <c r="Q45" s="29"/>
    </row>
    <row r="46" spans="1:27" x14ac:dyDescent="0.2">
      <c r="A46" s="137" t="s">
        <v>38</v>
      </c>
      <c r="B46" s="136"/>
      <c r="C46" s="136"/>
      <c r="D46" s="139">
        <v>0.11666666666666665</v>
      </c>
      <c r="E46" s="139"/>
      <c r="F46" s="139">
        <v>0.11666666666666665</v>
      </c>
      <c r="G46" s="139"/>
      <c r="H46" s="139">
        <v>0.11666666666666665</v>
      </c>
      <c r="I46" s="139"/>
      <c r="J46" s="136">
        <v>0.83</v>
      </c>
      <c r="K46" s="136"/>
      <c r="L46" s="136"/>
      <c r="M46" s="136"/>
      <c r="N46" s="139">
        <v>1.18</v>
      </c>
      <c r="O46" s="139"/>
      <c r="P46" s="71" t="s">
        <v>18</v>
      </c>
      <c r="Q46" s="29"/>
    </row>
    <row r="47" spans="1:27" x14ac:dyDescent="0.2">
      <c r="A47" s="137"/>
      <c r="B47" s="77"/>
      <c r="C47" s="77"/>
      <c r="D47" s="79"/>
      <c r="E47" s="79"/>
      <c r="F47" s="79"/>
      <c r="G47" s="79"/>
      <c r="H47" s="77"/>
      <c r="I47" s="77"/>
      <c r="J47" s="77"/>
      <c r="K47" s="77"/>
      <c r="L47" s="77"/>
      <c r="M47" s="77"/>
      <c r="N47" s="79">
        <v>0.88</v>
      </c>
      <c r="O47" s="79">
        <v>1.77</v>
      </c>
      <c r="P47" s="71"/>
      <c r="Q47" s="29"/>
    </row>
    <row r="48" spans="1:27" x14ac:dyDescent="0.2">
      <c r="A48" s="137" t="s">
        <v>37</v>
      </c>
      <c r="B48" s="77"/>
      <c r="C48" s="77"/>
      <c r="D48" s="139">
        <v>6.6666666666666666E-2</v>
      </c>
      <c r="E48" s="139"/>
      <c r="F48" s="139">
        <v>6.6666666666666666E-2</v>
      </c>
      <c r="G48" s="139"/>
      <c r="H48" s="139">
        <v>6.6666666666666666E-2</v>
      </c>
      <c r="I48" s="139"/>
      <c r="J48" s="139">
        <v>0.27</v>
      </c>
      <c r="K48" s="139"/>
      <c r="L48" s="77"/>
      <c r="M48" s="77"/>
      <c r="N48" s="139">
        <v>0.47000000000000003</v>
      </c>
      <c r="O48" s="139"/>
      <c r="P48" s="71" t="s">
        <v>18</v>
      </c>
      <c r="Q48" s="29"/>
    </row>
    <row r="49" spans="1:17" x14ac:dyDescent="0.2">
      <c r="A49" s="137"/>
      <c r="B49" s="77"/>
      <c r="C49" s="77"/>
      <c r="D49" s="79"/>
      <c r="E49" s="79"/>
      <c r="F49" s="79"/>
      <c r="G49" s="79"/>
      <c r="H49" s="79"/>
      <c r="I49" s="79"/>
      <c r="J49" s="79"/>
      <c r="K49" s="79"/>
      <c r="L49" s="77"/>
      <c r="M49" s="77"/>
      <c r="N49" s="79">
        <v>0.35</v>
      </c>
      <c r="O49" s="79">
        <v>0.7</v>
      </c>
      <c r="P49" s="71"/>
      <c r="Q49" s="29"/>
    </row>
    <row r="50" spans="1:17" x14ac:dyDescent="0.2">
      <c r="A50" s="137" t="s">
        <v>36</v>
      </c>
      <c r="B50" s="136"/>
      <c r="C50" s="136"/>
      <c r="D50" s="139">
        <v>6.7000000000000004E-2</v>
      </c>
      <c r="E50" s="139"/>
      <c r="F50" s="139">
        <v>6.7000000000000004E-2</v>
      </c>
      <c r="G50" s="139"/>
      <c r="H50" s="139">
        <v>6.7000000000000004E-2</v>
      </c>
      <c r="I50" s="139"/>
      <c r="J50" s="139">
        <v>6.7000000000000004E-2</v>
      </c>
      <c r="K50" s="139"/>
      <c r="L50" s="136"/>
      <c r="M50" s="136"/>
      <c r="N50" s="139">
        <v>0.26900000000000002</v>
      </c>
      <c r="O50" s="139"/>
      <c r="P50" s="71" t="s">
        <v>18</v>
      </c>
      <c r="Q50" s="29"/>
    </row>
    <row r="51" spans="1:17" x14ac:dyDescent="0.2">
      <c r="A51" s="137"/>
      <c r="B51" s="77"/>
      <c r="C51" s="77"/>
      <c r="D51" s="79"/>
      <c r="E51" s="79"/>
      <c r="F51" s="79"/>
      <c r="G51" s="79"/>
      <c r="H51" s="79"/>
      <c r="I51" s="79"/>
      <c r="J51" s="79"/>
      <c r="K51" s="79"/>
      <c r="L51" s="77"/>
      <c r="M51" s="77"/>
      <c r="N51" s="79">
        <v>0.20200000000000001</v>
      </c>
      <c r="O51" s="79">
        <v>0.33600000000000002</v>
      </c>
      <c r="P51" s="71"/>
      <c r="Q51" s="29"/>
    </row>
    <row r="52" spans="1:17" x14ac:dyDescent="0.2">
      <c r="A52" s="137" t="s">
        <v>35</v>
      </c>
      <c r="B52" s="73"/>
      <c r="C52" s="73"/>
      <c r="D52" s="73"/>
      <c r="E52" s="73"/>
      <c r="F52" s="73"/>
      <c r="G52" s="73"/>
      <c r="H52" s="73"/>
      <c r="I52" s="73"/>
      <c r="J52" s="73"/>
      <c r="K52" s="77"/>
      <c r="L52" s="136">
        <v>0.38</v>
      </c>
      <c r="M52" s="136"/>
      <c r="N52" s="136">
        <v>0.38</v>
      </c>
      <c r="O52" s="136"/>
      <c r="P52" s="71"/>
      <c r="Q52" s="29"/>
    </row>
    <row r="53" spans="1:17" x14ac:dyDescent="0.2">
      <c r="A53" s="137"/>
      <c r="B53" s="73"/>
      <c r="C53" s="73"/>
      <c r="D53" s="73"/>
      <c r="E53" s="73"/>
      <c r="F53" s="73"/>
      <c r="G53" s="73"/>
      <c r="H53" s="73"/>
      <c r="I53" s="73"/>
      <c r="J53" s="73"/>
      <c r="K53" s="77"/>
      <c r="L53" s="77"/>
      <c r="M53" s="77"/>
      <c r="N53" s="77">
        <v>0.3</v>
      </c>
      <c r="O53" s="77">
        <v>0.5</v>
      </c>
      <c r="P53" s="71"/>
      <c r="Q53" s="29"/>
    </row>
    <row r="54" spans="1:17" ht="16" x14ac:dyDescent="0.2">
      <c r="A54" s="81" t="s">
        <v>41</v>
      </c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29"/>
    </row>
    <row r="55" spans="1:17" x14ac:dyDescent="0.2">
      <c r="A55" s="137" t="s">
        <v>120</v>
      </c>
      <c r="B55" s="136">
        <v>0.56000000000000005</v>
      </c>
      <c r="C55" s="136"/>
      <c r="D55" s="136"/>
      <c r="E55" s="136"/>
      <c r="F55" s="136"/>
      <c r="G55" s="136"/>
      <c r="H55" s="77"/>
      <c r="I55" s="77"/>
      <c r="J55" s="77"/>
      <c r="K55" s="77"/>
      <c r="L55" s="77"/>
      <c r="M55" s="77"/>
      <c r="N55" s="136">
        <v>0.56000000000000005</v>
      </c>
      <c r="O55" s="136"/>
      <c r="P55" s="71"/>
      <c r="Q55" s="29"/>
    </row>
    <row r="56" spans="1:17" x14ac:dyDescent="0.2">
      <c r="A56" s="13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9">
        <v>0.28000000000000003</v>
      </c>
      <c r="O56" s="79">
        <v>0.84000000000000008</v>
      </c>
      <c r="P56" s="71"/>
      <c r="Q56" s="29"/>
    </row>
    <row r="57" spans="1:17" x14ac:dyDescent="0.2">
      <c r="A57" s="137" t="s">
        <v>49</v>
      </c>
      <c r="B57" s="136"/>
      <c r="C57" s="136"/>
      <c r="D57" s="136"/>
      <c r="E57" s="136"/>
      <c r="F57" s="136"/>
      <c r="G57" s="136"/>
      <c r="H57" s="77"/>
      <c r="I57" s="77"/>
      <c r="J57" s="77"/>
      <c r="K57" s="77"/>
      <c r="L57" s="136">
        <v>0.59</v>
      </c>
      <c r="M57" s="136"/>
      <c r="N57" s="136">
        <v>0.59</v>
      </c>
      <c r="O57" s="136"/>
      <c r="P57" s="71"/>
      <c r="Q57" s="29"/>
    </row>
    <row r="58" spans="1:17" x14ac:dyDescent="0.2">
      <c r="A58" s="13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9">
        <v>0.29499999999999998</v>
      </c>
      <c r="O58" s="79">
        <v>0.88500000000000001</v>
      </c>
      <c r="P58" s="71"/>
      <c r="Q58" s="29"/>
    </row>
    <row r="59" spans="1:17" x14ac:dyDescent="0.2">
      <c r="A59" s="137" t="s">
        <v>48</v>
      </c>
      <c r="B59" s="136">
        <v>0.53</v>
      </c>
      <c r="C59" s="136"/>
      <c r="D59" s="136"/>
      <c r="E59" s="136"/>
      <c r="F59" s="136"/>
      <c r="G59" s="136"/>
      <c r="H59" s="77"/>
      <c r="I59" s="77"/>
      <c r="J59" s="77"/>
      <c r="K59" s="77"/>
      <c r="L59" s="77"/>
      <c r="M59" s="77"/>
      <c r="N59" s="136">
        <v>0.53</v>
      </c>
      <c r="O59" s="136"/>
      <c r="P59" s="71"/>
      <c r="Q59" s="29"/>
    </row>
    <row r="60" spans="1:17" x14ac:dyDescent="0.2">
      <c r="A60" s="13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9">
        <v>0.26500000000000001</v>
      </c>
      <c r="O60" s="79">
        <v>0.79500000000000004</v>
      </c>
      <c r="P60" s="71"/>
      <c r="Q60" s="29"/>
    </row>
    <row r="61" spans="1:17" x14ac:dyDescent="0.2">
      <c r="A61" s="137" t="s">
        <v>47</v>
      </c>
      <c r="B61" s="136">
        <v>0.19</v>
      </c>
      <c r="C61" s="136"/>
      <c r="D61" s="136"/>
      <c r="E61" s="136"/>
      <c r="F61" s="136"/>
      <c r="G61" s="136"/>
      <c r="H61" s="77"/>
      <c r="I61" s="77"/>
      <c r="J61" s="77"/>
      <c r="K61" s="77"/>
      <c r="L61" s="77"/>
      <c r="M61" s="77"/>
      <c r="N61" s="136">
        <v>0.19</v>
      </c>
      <c r="O61" s="136"/>
      <c r="P61" s="71"/>
      <c r="Q61" s="29"/>
    </row>
    <row r="62" spans="1:17" x14ac:dyDescent="0.2">
      <c r="A62" s="13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9">
        <v>9.5000000000000001E-2</v>
      </c>
      <c r="O62" s="79">
        <v>0.28500000000000003</v>
      </c>
      <c r="P62" s="71"/>
      <c r="Q62" s="29"/>
    </row>
    <row r="63" spans="1:17" x14ac:dyDescent="0.2">
      <c r="A63" s="137" t="s">
        <v>121</v>
      </c>
      <c r="B63" s="136">
        <v>0.36</v>
      </c>
      <c r="C63" s="136"/>
      <c r="D63" s="136"/>
      <c r="E63" s="136"/>
      <c r="F63" s="136"/>
      <c r="G63" s="136"/>
      <c r="H63" s="77"/>
      <c r="I63" s="77"/>
      <c r="J63" s="77"/>
      <c r="K63" s="77"/>
      <c r="L63" s="77"/>
      <c r="M63" s="77"/>
      <c r="N63" s="136">
        <v>0.36</v>
      </c>
      <c r="O63" s="136"/>
      <c r="P63" s="71"/>
      <c r="Q63" s="29"/>
    </row>
    <row r="64" spans="1:17" x14ac:dyDescent="0.2">
      <c r="A64" s="13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9">
        <v>0.18</v>
      </c>
      <c r="O64" s="79">
        <v>0.54</v>
      </c>
      <c r="P64" s="71"/>
      <c r="Q64" s="29"/>
    </row>
    <row r="65" spans="1:17" x14ac:dyDescent="0.2">
      <c r="A65" s="137" t="s">
        <v>45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>
        <v>0.21</v>
      </c>
      <c r="M65" s="136"/>
      <c r="N65" s="136">
        <v>0.21</v>
      </c>
      <c r="O65" s="136"/>
      <c r="P65" s="71"/>
      <c r="Q65" s="29"/>
    </row>
    <row r="66" spans="1:17" x14ac:dyDescent="0.2">
      <c r="A66" s="13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9">
        <v>0.105</v>
      </c>
      <c r="O66" s="79">
        <v>0.315</v>
      </c>
      <c r="P66" s="71"/>
      <c r="Q66" s="29"/>
    </row>
    <row r="67" spans="1:17" x14ac:dyDescent="0.2">
      <c r="A67" s="137" t="s">
        <v>44</v>
      </c>
      <c r="B67" s="136">
        <v>0.47</v>
      </c>
      <c r="C67" s="136"/>
      <c r="D67" s="77"/>
      <c r="E67" s="77"/>
      <c r="F67" s="144"/>
      <c r="G67" s="144"/>
      <c r="H67" s="144"/>
      <c r="I67" s="144"/>
      <c r="J67" s="144"/>
      <c r="K67" s="144"/>
      <c r="L67" s="77"/>
      <c r="M67" s="77"/>
      <c r="N67" s="136">
        <v>0.47</v>
      </c>
      <c r="O67" s="136"/>
      <c r="P67" s="71"/>
      <c r="Q67" s="29"/>
    </row>
    <row r="68" spans="1:17" x14ac:dyDescent="0.2">
      <c r="A68" s="137"/>
      <c r="B68" s="77"/>
      <c r="C68" s="77"/>
      <c r="D68" s="77"/>
      <c r="E68" s="77"/>
      <c r="F68" s="144"/>
      <c r="G68" s="144"/>
      <c r="H68" s="144"/>
      <c r="I68" s="144"/>
      <c r="J68" s="144"/>
      <c r="K68" s="144"/>
      <c r="L68" s="77"/>
      <c r="M68" s="77"/>
      <c r="N68" s="79">
        <v>0.36</v>
      </c>
      <c r="O68" s="79">
        <v>0.67</v>
      </c>
      <c r="P68" s="71"/>
      <c r="Q68" s="29"/>
    </row>
    <row r="69" spans="1:17" x14ac:dyDescent="0.2">
      <c r="A69" s="137" t="s">
        <v>43</v>
      </c>
      <c r="B69" s="136">
        <v>0.22</v>
      </c>
      <c r="C69" s="136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136">
        <v>0.22</v>
      </c>
      <c r="O69" s="136"/>
      <c r="P69" s="71"/>
      <c r="Q69" s="29"/>
    </row>
    <row r="70" spans="1:17" x14ac:dyDescent="0.2">
      <c r="A70" s="13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>
        <v>0.12</v>
      </c>
      <c r="O70" s="77">
        <v>0.32</v>
      </c>
      <c r="P70" s="71"/>
      <c r="Q70" s="29"/>
    </row>
    <row r="71" spans="1:17" x14ac:dyDescent="0.2">
      <c r="A71" s="137" t="s">
        <v>42</v>
      </c>
      <c r="B71" s="71"/>
      <c r="C71" s="71"/>
      <c r="D71" s="135">
        <v>0.23333333333333331</v>
      </c>
      <c r="E71" s="135"/>
      <c r="F71" s="135">
        <v>0.23333333333333331</v>
      </c>
      <c r="G71" s="135"/>
      <c r="H71" s="135">
        <v>0.23333333333333331</v>
      </c>
      <c r="I71" s="135"/>
      <c r="J71" s="71"/>
      <c r="K71" s="71"/>
      <c r="L71" s="71"/>
      <c r="M71" s="71"/>
      <c r="N71" s="133">
        <v>0.7</v>
      </c>
      <c r="O71" s="133"/>
      <c r="P71" s="71" t="s">
        <v>18</v>
      </c>
      <c r="Q71" s="29"/>
    </row>
    <row r="72" spans="1:17" x14ac:dyDescent="0.2">
      <c r="A72" s="137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9">
        <v>0.35</v>
      </c>
      <c r="O72" s="79">
        <v>1.0499999999999998</v>
      </c>
      <c r="P72" s="71"/>
      <c r="Q72" s="29"/>
    </row>
    <row r="73" spans="1:17" ht="16" x14ac:dyDescent="0.2">
      <c r="A73" s="81" t="s">
        <v>51</v>
      </c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29"/>
    </row>
    <row r="74" spans="1:17" x14ac:dyDescent="0.2">
      <c r="A74" s="137" t="s">
        <v>60</v>
      </c>
      <c r="B74" s="77"/>
      <c r="C74" s="77"/>
      <c r="D74" s="139">
        <v>1.1399999999999999</v>
      </c>
      <c r="E74" s="139"/>
      <c r="F74" s="136"/>
      <c r="G74" s="136"/>
      <c r="H74" s="77"/>
      <c r="I74" s="77"/>
      <c r="J74" s="77"/>
      <c r="K74" s="77"/>
      <c r="L74" s="77"/>
      <c r="M74" s="77"/>
      <c r="N74" s="139">
        <v>1.1399999999999999</v>
      </c>
      <c r="O74" s="139"/>
      <c r="P74" s="71"/>
      <c r="Q74" s="29"/>
    </row>
    <row r="75" spans="1:17" x14ac:dyDescent="0.2">
      <c r="A75" s="13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9">
        <v>0.85499999999999998</v>
      </c>
      <c r="O75" s="79">
        <v>1.4249999999999998</v>
      </c>
      <c r="P75" s="71"/>
      <c r="Q75" s="29"/>
    </row>
    <row r="76" spans="1:17" x14ac:dyDescent="0.2">
      <c r="A76" s="137" t="s">
        <v>59</v>
      </c>
      <c r="B76" s="77"/>
      <c r="C76" s="77"/>
      <c r="D76" s="79"/>
      <c r="E76" s="79"/>
      <c r="F76" s="136">
        <v>0.93</v>
      </c>
      <c r="G76" s="136"/>
      <c r="H76" s="77"/>
      <c r="I76" s="77"/>
      <c r="J76" s="77"/>
      <c r="K76" s="77"/>
      <c r="L76" s="77"/>
      <c r="M76" s="77"/>
      <c r="N76" s="139">
        <v>0.93</v>
      </c>
      <c r="O76" s="139"/>
      <c r="P76" s="71"/>
      <c r="Q76" s="29"/>
    </row>
    <row r="77" spans="1:17" x14ac:dyDescent="0.2">
      <c r="A77" s="137"/>
      <c r="B77" s="77"/>
      <c r="C77" s="77"/>
      <c r="D77" s="79"/>
      <c r="E77" s="79"/>
      <c r="F77" s="77"/>
      <c r="G77" s="77"/>
      <c r="H77" s="77"/>
      <c r="I77" s="77"/>
      <c r="J77" s="77"/>
      <c r="K77" s="77"/>
      <c r="L77" s="77"/>
      <c r="M77" s="77"/>
      <c r="N77" s="79">
        <v>0.69750000000000001</v>
      </c>
      <c r="O77" s="79">
        <v>1.1625000000000001</v>
      </c>
      <c r="P77" s="71"/>
      <c r="Q77" s="29"/>
    </row>
    <row r="78" spans="1:17" x14ac:dyDescent="0.2">
      <c r="A78" s="137" t="s">
        <v>58</v>
      </c>
      <c r="B78" s="77"/>
      <c r="C78" s="77"/>
      <c r="D78" s="79"/>
      <c r="E78" s="79"/>
      <c r="F78" s="136">
        <v>0.48</v>
      </c>
      <c r="G78" s="136"/>
      <c r="H78" s="77"/>
      <c r="I78" s="77"/>
      <c r="J78" s="77"/>
      <c r="K78" s="77"/>
      <c r="L78" s="77"/>
      <c r="M78" s="77"/>
      <c r="N78" s="139">
        <v>0.48</v>
      </c>
      <c r="O78" s="139"/>
      <c r="P78" s="71"/>
      <c r="Q78" s="29"/>
    </row>
    <row r="79" spans="1:17" x14ac:dyDescent="0.2">
      <c r="A79" s="137"/>
      <c r="B79" s="77"/>
      <c r="C79" s="77"/>
      <c r="D79" s="79"/>
      <c r="E79" s="79"/>
      <c r="F79" s="77"/>
      <c r="G79" s="77"/>
      <c r="H79" s="77"/>
      <c r="I79" s="77"/>
      <c r="J79" s="77"/>
      <c r="K79" s="77"/>
      <c r="L79" s="77"/>
      <c r="M79" s="77"/>
      <c r="N79" s="79">
        <v>0.36</v>
      </c>
      <c r="O79" s="79">
        <v>0.6</v>
      </c>
      <c r="P79" s="71"/>
      <c r="Q79" s="29"/>
    </row>
    <row r="80" spans="1:17" x14ac:dyDescent="0.2">
      <c r="A80" s="137" t="s">
        <v>57</v>
      </c>
      <c r="B80" s="77"/>
      <c r="C80" s="77"/>
      <c r="D80" s="79"/>
      <c r="E80" s="79"/>
      <c r="F80" s="133">
        <v>1.28</v>
      </c>
      <c r="G80" s="133"/>
      <c r="H80" s="139">
        <v>0.66700000000000004</v>
      </c>
      <c r="I80" s="139"/>
      <c r="J80" s="139">
        <v>0.152</v>
      </c>
      <c r="K80" s="139"/>
      <c r="L80" s="136"/>
      <c r="M80" s="136"/>
      <c r="N80" s="139">
        <v>2.0990000000000002</v>
      </c>
      <c r="O80" s="139"/>
      <c r="P80" s="71"/>
      <c r="Q80" s="29"/>
    </row>
    <row r="81" spans="1:17" x14ac:dyDescent="0.2">
      <c r="A81" s="137"/>
      <c r="B81" s="77"/>
      <c r="C81" s="77"/>
      <c r="D81" s="79"/>
      <c r="E81" s="79"/>
      <c r="F81" s="71"/>
      <c r="G81" s="71"/>
      <c r="H81" s="77"/>
      <c r="I81" s="77"/>
      <c r="J81" s="77"/>
      <c r="K81" s="77"/>
      <c r="L81" s="77"/>
      <c r="M81" s="77"/>
      <c r="N81" s="79">
        <v>1.5742500000000001</v>
      </c>
      <c r="O81" s="79">
        <v>2.6237500000000002</v>
      </c>
      <c r="P81" s="71"/>
      <c r="Q81" s="29"/>
    </row>
    <row r="82" spans="1:17" x14ac:dyDescent="0.2">
      <c r="A82" s="137" t="s">
        <v>56</v>
      </c>
      <c r="B82" s="77"/>
      <c r="C82" s="77"/>
      <c r="D82" s="79"/>
      <c r="E82" s="79"/>
      <c r="F82" s="136"/>
      <c r="G82" s="136"/>
      <c r="H82" s="139">
        <v>0.38400000000000001</v>
      </c>
      <c r="I82" s="139"/>
      <c r="J82" s="139"/>
      <c r="K82" s="139"/>
      <c r="L82" s="77"/>
      <c r="M82" s="77"/>
      <c r="N82" s="139">
        <v>0.38400000000000001</v>
      </c>
      <c r="O82" s="139"/>
      <c r="P82" s="71"/>
      <c r="Q82" s="29"/>
    </row>
    <row r="83" spans="1:17" x14ac:dyDescent="0.2">
      <c r="A83" s="137"/>
      <c r="B83" s="77"/>
      <c r="C83" s="77"/>
      <c r="D83" s="79"/>
      <c r="E83" s="79"/>
      <c r="F83" s="77"/>
      <c r="G83" s="77"/>
      <c r="H83" s="79"/>
      <c r="I83" s="79"/>
      <c r="J83" s="79"/>
      <c r="K83" s="79"/>
      <c r="L83" s="77"/>
      <c r="M83" s="77"/>
      <c r="N83" s="79">
        <v>0.28800000000000003</v>
      </c>
      <c r="O83" s="79">
        <v>0.48</v>
      </c>
      <c r="P83" s="71"/>
      <c r="Q83" s="29"/>
    </row>
    <row r="84" spans="1:17" x14ac:dyDescent="0.2">
      <c r="A84" s="137" t="s">
        <v>54</v>
      </c>
      <c r="B84" s="136"/>
      <c r="C84" s="136"/>
      <c r="D84" s="139"/>
      <c r="E84" s="139"/>
      <c r="F84" s="136" t="s">
        <v>55</v>
      </c>
      <c r="G84" s="136"/>
      <c r="H84" s="136"/>
      <c r="I84" s="136"/>
      <c r="J84" s="139">
        <v>0.152</v>
      </c>
      <c r="K84" s="139"/>
      <c r="L84" s="136"/>
      <c r="M84" s="136"/>
      <c r="N84" s="139">
        <v>0.152</v>
      </c>
      <c r="O84" s="139"/>
      <c r="P84" s="71"/>
      <c r="Q84" s="29"/>
    </row>
    <row r="85" spans="1:17" x14ac:dyDescent="0.2">
      <c r="A85" s="137"/>
      <c r="B85" s="77"/>
      <c r="C85" s="77"/>
      <c r="D85" s="79"/>
      <c r="E85" s="79"/>
      <c r="F85" s="77"/>
      <c r="G85" s="77"/>
      <c r="H85" s="77"/>
      <c r="I85" s="77"/>
      <c r="J85" s="79"/>
      <c r="K85" s="79"/>
      <c r="L85" s="77"/>
      <c r="M85" s="77"/>
      <c r="N85" s="79">
        <v>0.11399999999999999</v>
      </c>
      <c r="O85" s="87">
        <v>0.36</v>
      </c>
      <c r="P85" s="71"/>
      <c r="Q85" s="29"/>
    </row>
    <row r="86" spans="1:17" x14ac:dyDescent="0.2">
      <c r="A86" s="137" t="s">
        <v>53</v>
      </c>
      <c r="B86" s="77"/>
      <c r="C86" s="77"/>
      <c r="D86" s="79"/>
      <c r="E86" s="79"/>
      <c r="F86" s="136">
        <v>0.28000000000000003</v>
      </c>
      <c r="G86" s="136"/>
      <c r="H86" s="77"/>
      <c r="I86" s="77"/>
      <c r="J86" s="77"/>
      <c r="K86" s="77"/>
      <c r="L86" s="77"/>
      <c r="M86" s="77"/>
      <c r="N86" s="139">
        <v>0.28000000000000003</v>
      </c>
      <c r="O86" s="139"/>
      <c r="P86" s="71"/>
      <c r="Q86" s="29"/>
    </row>
    <row r="87" spans="1:17" x14ac:dyDescent="0.2">
      <c r="A87" s="137"/>
      <c r="B87" s="77"/>
      <c r="C87" s="77"/>
      <c r="D87" s="79"/>
      <c r="E87" s="79"/>
      <c r="F87" s="77"/>
      <c r="G87" s="77"/>
      <c r="H87" s="77"/>
      <c r="I87" s="77"/>
      <c r="J87" s="77"/>
      <c r="K87" s="77"/>
      <c r="L87" s="77"/>
      <c r="M87" s="77"/>
      <c r="N87" s="79">
        <v>0.21000000000000002</v>
      </c>
      <c r="O87" s="79">
        <v>0.35000000000000003</v>
      </c>
      <c r="P87" s="71"/>
      <c r="Q87" s="29"/>
    </row>
    <row r="88" spans="1:17" x14ac:dyDescent="0.2">
      <c r="A88" s="137" t="s">
        <v>52</v>
      </c>
      <c r="B88" s="77"/>
      <c r="C88" s="77"/>
      <c r="D88" s="139">
        <v>0.2</v>
      </c>
      <c r="E88" s="139"/>
      <c r="F88" s="77"/>
      <c r="G88" s="77"/>
      <c r="H88" s="77"/>
      <c r="I88" s="77"/>
      <c r="J88" s="77"/>
      <c r="K88" s="77"/>
      <c r="L88" s="77"/>
      <c r="M88" s="77"/>
      <c r="N88" s="139">
        <v>0.2</v>
      </c>
      <c r="O88" s="139"/>
      <c r="P88" s="71"/>
      <c r="Q88" s="29"/>
    </row>
    <row r="89" spans="1:17" x14ac:dyDescent="0.2">
      <c r="A89" s="137"/>
      <c r="B89" s="77"/>
      <c r="C89" s="77"/>
      <c r="D89" s="79"/>
      <c r="E89" s="79"/>
      <c r="F89" s="77"/>
      <c r="G89" s="77"/>
      <c r="H89" s="77"/>
      <c r="I89" s="77"/>
      <c r="J89" s="77"/>
      <c r="K89" s="77"/>
      <c r="L89" s="77"/>
      <c r="M89" s="77"/>
      <c r="N89" s="79">
        <v>0.15000000000000002</v>
      </c>
      <c r="O89" s="79">
        <v>0.25</v>
      </c>
      <c r="P89" s="71"/>
      <c r="Q89" s="29"/>
    </row>
    <row r="90" spans="1:17" ht="16" x14ac:dyDescent="0.2">
      <c r="A90" s="74" t="s">
        <v>61</v>
      </c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29"/>
    </row>
    <row r="91" spans="1:17" x14ac:dyDescent="0.2">
      <c r="A91" s="132" t="s">
        <v>64</v>
      </c>
      <c r="B91" s="133">
        <v>0.26</v>
      </c>
      <c r="C91" s="133"/>
      <c r="D91" s="133">
        <v>0.68</v>
      </c>
      <c r="E91" s="133"/>
      <c r="F91" s="133">
        <v>0.18</v>
      </c>
      <c r="G91" s="133"/>
      <c r="H91" s="133">
        <v>0.09</v>
      </c>
      <c r="I91" s="133"/>
      <c r="J91" s="133">
        <v>0.03</v>
      </c>
      <c r="K91" s="133"/>
      <c r="L91" s="71"/>
      <c r="M91" s="71"/>
      <c r="N91" s="133">
        <v>1.24</v>
      </c>
      <c r="O91" s="133"/>
      <c r="P91" s="71"/>
      <c r="Q91" s="29"/>
    </row>
    <row r="92" spans="1:17" x14ac:dyDescent="0.2">
      <c r="A92" s="132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80">
        <v>0.7</v>
      </c>
      <c r="O92" s="80">
        <v>1.5</v>
      </c>
      <c r="P92" s="71"/>
      <c r="Q92" s="29"/>
    </row>
    <row r="93" spans="1:17" x14ac:dyDescent="0.2">
      <c r="A93" s="137" t="s">
        <v>119</v>
      </c>
      <c r="B93" s="136">
        <v>0.33</v>
      </c>
      <c r="C93" s="136"/>
      <c r="D93" s="136">
        <v>0.11</v>
      </c>
      <c r="E93" s="136"/>
      <c r="F93" s="136">
        <v>0.06</v>
      </c>
      <c r="G93" s="136"/>
      <c r="H93" s="136">
        <v>0.04</v>
      </c>
      <c r="I93" s="136"/>
      <c r="J93" s="136">
        <v>0.08</v>
      </c>
      <c r="K93" s="136"/>
      <c r="L93" s="136"/>
      <c r="M93" s="136"/>
      <c r="N93" s="136">
        <v>0.63</v>
      </c>
      <c r="O93" s="136"/>
      <c r="P93" s="71"/>
      <c r="Q93" s="29"/>
    </row>
    <row r="94" spans="1:17" x14ac:dyDescent="0.2">
      <c r="A94" s="13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>
        <v>0.54</v>
      </c>
      <c r="O94" s="77">
        <v>0.68</v>
      </c>
      <c r="P94" s="71"/>
      <c r="Q94" s="29"/>
    </row>
    <row r="95" spans="1:17" x14ac:dyDescent="0.2">
      <c r="A95" s="137" t="s">
        <v>62</v>
      </c>
      <c r="B95" s="136">
        <v>0.02</v>
      </c>
      <c r="C95" s="136"/>
      <c r="D95" s="136">
        <v>0.03</v>
      </c>
      <c r="E95" s="136"/>
      <c r="F95" s="136">
        <v>0.04</v>
      </c>
      <c r="G95" s="136"/>
      <c r="H95" s="136">
        <v>0.03</v>
      </c>
      <c r="I95" s="136"/>
      <c r="J95" s="136">
        <v>7.0000000000000007E-2</v>
      </c>
      <c r="K95" s="136"/>
      <c r="L95" s="77"/>
      <c r="M95" s="77"/>
      <c r="N95" s="136">
        <v>0.12</v>
      </c>
      <c r="O95" s="136"/>
      <c r="P95" s="71"/>
      <c r="Q95" s="29"/>
    </row>
    <row r="96" spans="1:17" x14ac:dyDescent="0.2">
      <c r="A96" s="13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>
        <v>0.09</v>
      </c>
      <c r="O96" s="77">
        <v>0.27</v>
      </c>
      <c r="P96" s="71"/>
      <c r="Q96" s="29"/>
    </row>
    <row r="97" spans="1:17" x14ac:dyDescent="0.2">
      <c r="A97" s="103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29"/>
    </row>
    <row r="98" spans="1:17" ht="16" thickBot="1" x14ac:dyDescent="0.25">
      <c r="A98" s="104"/>
      <c r="B98" s="75"/>
      <c r="C98" s="76"/>
      <c r="D98" s="75"/>
      <c r="E98" s="76"/>
      <c r="F98" s="75"/>
      <c r="G98" s="76"/>
      <c r="H98" s="75"/>
      <c r="I98" s="76"/>
      <c r="J98" s="75"/>
      <c r="K98" s="32"/>
      <c r="L98" s="32"/>
      <c r="M98" s="32"/>
      <c r="N98" s="32"/>
      <c r="O98" s="32"/>
      <c r="P98" s="32"/>
      <c r="Q98" s="35"/>
    </row>
    <row r="100" spans="1:17" x14ac:dyDescent="0.2">
      <c r="A100" s="91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</row>
    <row r="101" spans="1:17" x14ac:dyDescent="0.2">
      <c r="A101" s="142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93"/>
      <c r="M101" s="93"/>
      <c r="N101" s="141"/>
      <c r="O101" s="141"/>
      <c r="P101" s="92"/>
      <c r="Q101" s="92"/>
    </row>
    <row r="102" spans="1:17" x14ac:dyDescent="0.2">
      <c r="A102" s="142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3"/>
      <c r="M102" s="93"/>
      <c r="N102" s="93"/>
      <c r="O102" s="93"/>
      <c r="P102" s="92"/>
      <c r="Q102" s="92"/>
    </row>
    <row r="103" spans="1:17" x14ac:dyDescent="0.2">
      <c r="A103" s="142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93"/>
      <c r="M103" s="93"/>
      <c r="N103" s="141"/>
      <c r="O103" s="141"/>
      <c r="P103" s="92"/>
      <c r="Q103" s="92"/>
    </row>
    <row r="104" spans="1:17" x14ac:dyDescent="0.2">
      <c r="A104" s="142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3"/>
      <c r="M104" s="93"/>
      <c r="N104" s="93"/>
      <c r="O104" s="93"/>
      <c r="P104" s="92"/>
      <c r="Q104" s="92"/>
    </row>
    <row r="105" spans="1:17" x14ac:dyDescent="0.2">
      <c r="A105" s="142"/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93"/>
      <c r="M105" s="93"/>
      <c r="N105" s="93"/>
      <c r="O105" s="93"/>
      <c r="P105" s="92"/>
      <c r="Q105" s="92"/>
    </row>
    <row r="106" spans="1:17" x14ac:dyDescent="0.2">
      <c r="A106" s="142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3"/>
      <c r="M106" s="93"/>
      <c r="N106" s="93"/>
      <c r="O106" s="93"/>
      <c r="P106" s="92"/>
      <c r="Q106" s="92"/>
    </row>
    <row r="107" spans="1:17" x14ac:dyDescent="0.2">
      <c r="A107" s="142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5"/>
      <c r="M107" s="145"/>
      <c r="N107" s="141"/>
      <c r="O107" s="141"/>
      <c r="P107" s="92"/>
      <c r="Q107" s="92"/>
    </row>
    <row r="108" spans="1:17" x14ac:dyDescent="0.2">
      <c r="A108" s="142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2"/>
      <c r="M108" s="92"/>
      <c r="N108" s="93"/>
      <c r="O108" s="93"/>
      <c r="P108" s="92"/>
      <c r="Q108" s="92"/>
    </row>
    <row r="109" spans="1:17" x14ac:dyDescent="0.2">
      <c r="A109" s="142"/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93"/>
      <c r="M109" s="93"/>
      <c r="N109" s="93"/>
      <c r="O109" s="93"/>
      <c r="P109" s="92"/>
      <c r="Q109" s="92"/>
    </row>
    <row r="110" spans="1:17" x14ac:dyDescent="0.2">
      <c r="A110" s="142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3"/>
      <c r="M110" s="93"/>
      <c r="N110" s="93"/>
      <c r="O110" s="93"/>
      <c r="P110" s="92"/>
      <c r="Q110" s="92"/>
    </row>
    <row r="111" spans="1:17" x14ac:dyDescent="0.2">
      <c r="A111" s="142"/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1"/>
      <c r="M111" s="141"/>
      <c r="N111" s="141"/>
      <c r="O111" s="141"/>
      <c r="P111" s="92"/>
      <c r="Q111" s="92"/>
    </row>
    <row r="112" spans="1:17" x14ac:dyDescent="0.2">
      <c r="A112" s="142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3"/>
      <c r="M112" s="93"/>
      <c r="N112" s="93"/>
      <c r="O112" s="93"/>
      <c r="P112" s="92"/>
      <c r="Q112" s="92"/>
    </row>
    <row r="113" spans="1:17" x14ac:dyDescent="0.2">
      <c r="A113" s="142"/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1"/>
      <c r="M113" s="141"/>
      <c r="N113" s="141"/>
      <c r="O113" s="141"/>
      <c r="P113" s="92"/>
      <c r="Q113" s="92"/>
    </row>
    <row r="114" spans="1:17" x14ac:dyDescent="0.2">
      <c r="A114" s="142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3"/>
      <c r="M114" s="93"/>
      <c r="N114" s="93"/>
      <c r="O114" s="93"/>
      <c r="P114" s="92"/>
      <c r="Q114" s="92"/>
    </row>
    <row r="115" spans="1:17" x14ac:dyDescent="0.2">
      <c r="A115" s="142"/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93"/>
      <c r="M115" s="93"/>
      <c r="N115" s="141"/>
      <c r="O115" s="141"/>
      <c r="P115" s="92"/>
      <c r="Q115" s="92"/>
    </row>
    <row r="116" spans="1:17" x14ac:dyDescent="0.2">
      <c r="A116" s="142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3"/>
      <c r="M116" s="93"/>
      <c r="N116" s="93"/>
      <c r="O116" s="93"/>
      <c r="P116" s="92"/>
      <c r="Q116" s="92"/>
    </row>
    <row r="117" spans="1:17" x14ac:dyDescent="0.2">
      <c r="A117" s="142"/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93"/>
      <c r="M117" s="93"/>
      <c r="N117" s="141"/>
      <c r="O117" s="141"/>
      <c r="P117" s="92"/>
      <c r="Q117" s="92"/>
    </row>
    <row r="118" spans="1:17" x14ac:dyDescent="0.2">
      <c r="A118" s="142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3"/>
      <c r="M118" s="93"/>
      <c r="N118" s="93"/>
      <c r="O118" s="93"/>
      <c r="P118" s="92"/>
      <c r="Q118" s="92"/>
    </row>
    <row r="119" spans="1:17" x14ac:dyDescent="0.2">
      <c r="A119" s="142"/>
      <c r="B119" s="143"/>
      <c r="C119" s="143"/>
      <c r="D119" s="143"/>
      <c r="E119" s="143"/>
      <c r="F119" s="143"/>
      <c r="G119" s="143"/>
      <c r="H119" s="143"/>
      <c r="I119" s="143"/>
      <c r="J119" s="143"/>
      <c r="K119" s="143"/>
      <c r="L119" s="93"/>
      <c r="M119" s="93"/>
      <c r="N119" s="141"/>
      <c r="O119" s="141"/>
      <c r="P119" s="92"/>
      <c r="Q119" s="92"/>
    </row>
    <row r="120" spans="1:17" x14ac:dyDescent="0.2">
      <c r="A120" s="142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3"/>
      <c r="M120" s="93"/>
      <c r="N120" s="93"/>
      <c r="O120" s="93"/>
      <c r="P120" s="92"/>
      <c r="Q120" s="92"/>
    </row>
    <row r="121" spans="1:17" x14ac:dyDescent="0.2">
      <c r="A121" s="96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</row>
    <row r="122" spans="1:17" x14ac:dyDescent="0.2">
      <c r="A122" s="97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</row>
    <row r="123" spans="1:17" x14ac:dyDescent="0.2">
      <c r="A123" s="96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</row>
    <row r="124" spans="1:17" x14ac:dyDescent="0.2">
      <c r="A124" s="96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</row>
    <row r="125" spans="1:17" x14ac:dyDescent="0.2">
      <c r="A125" s="96"/>
      <c r="B125" s="98"/>
      <c r="C125" s="92"/>
      <c r="D125" s="98"/>
      <c r="E125" s="92"/>
      <c r="F125" s="98"/>
      <c r="G125" s="92"/>
      <c r="H125" s="98"/>
      <c r="I125" s="92"/>
      <c r="J125" s="98"/>
      <c r="K125" s="92"/>
      <c r="L125" s="99"/>
      <c r="M125" s="92"/>
      <c r="N125" s="92"/>
      <c r="O125" s="92"/>
      <c r="P125" s="92"/>
      <c r="Q125" s="92"/>
    </row>
    <row r="126" spans="1:17" x14ac:dyDescent="0.2">
      <c r="A126" s="96"/>
      <c r="B126" s="98"/>
      <c r="C126" s="92"/>
      <c r="D126" s="98"/>
      <c r="E126" s="92"/>
      <c r="F126" s="98"/>
      <c r="G126" s="92"/>
      <c r="H126" s="98"/>
      <c r="I126" s="92"/>
      <c r="J126" s="98"/>
      <c r="K126" s="92"/>
      <c r="L126" s="99"/>
      <c r="M126" s="92"/>
      <c r="N126" s="92"/>
      <c r="O126" s="92"/>
      <c r="P126" s="92"/>
      <c r="Q126" s="92"/>
    </row>
    <row r="127" spans="1:17" x14ac:dyDescent="0.2">
      <c r="A127" s="96"/>
      <c r="B127" s="98"/>
      <c r="C127" s="92"/>
      <c r="D127" s="98"/>
      <c r="E127" s="92"/>
      <c r="F127" s="98"/>
      <c r="G127" s="92"/>
      <c r="H127" s="98"/>
      <c r="I127" s="92"/>
      <c r="J127" s="98"/>
      <c r="K127" s="92"/>
      <c r="L127" s="99"/>
      <c r="M127" s="92"/>
      <c r="N127" s="92"/>
      <c r="O127" s="92"/>
      <c r="P127" s="92"/>
      <c r="Q127" s="92"/>
    </row>
    <row r="128" spans="1:17" x14ac:dyDescent="0.2">
      <c r="A128" s="96"/>
      <c r="B128" s="98"/>
      <c r="C128" s="92"/>
      <c r="D128" s="98"/>
      <c r="E128" s="92"/>
      <c r="F128" s="98"/>
      <c r="G128" s="92"/>
      <c r="H128" s="98"/>
      <c r="I128" s="92"/>
      <c r="J128" s="98"/>
      <c r="K128" s="92"/>
      <c r="L128" s="99"/>
      <c r="M128" s="92"/>
      <c r="N128" s="100"/>
      <c r="O128" s="92"/>
      <c r="P128" s="92"/>
      <c r="Q128" s="92"/>
    </row>
    <row r="129" spans="1:17" x14ac:dyDescent="0.2">
      <c r="A129" s="96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</row>
    <row r="130" spans="1:17" x14ac:dyDescent="0.2">
      <c r="A130" s="91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</row>
    <row r="131" spans="1:17" x14ac:dyDescent="0.2">
      <c r="A131" s="96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</row>
    <row r="132" spans="1:17" x14ac:dyDescent="0.2">
      <c r="A132" s="96"/>
      <c r="B132" s="92"/>
      <c r="C132" s="92"/>
      <c r="D132" s="92"/>
      <c r="E132" s="92"/>
      <c r="F132" s="92"/>
      <c r="G132" s="92"/>
      <c r="H132" s="101"/>
      <c r="I132" s="101"/>
      <c r="J132" s="101"/>
      <c r="K132" s="92"/>
      <c r="L132" s="98"/>
      <c r="M132" s="98"/>
      <c r="N132" s="98"/>
      <c r="O132" s="92"/>
      <c r="P132" s="92"/>
      <c r="Q132" s="92"/>
    </row>
    <row r="133" spans="1:17" x14ac:dyDescent="0.2">
      <c r="A133" s="96"/>
      <c r="B133" s="92"/>
      <c r="C133" s="92"/>
      <c r="D133" s="92"/>
      <c r="E133" s="92"/>
      <c r="F133" s="92"/>
      <c r="G133" s="92"/>
      <c r="H133" s="101"/>
      <c r="I133" s="101"/>
      <c r="J133" s="101"/>
      <c r="K133" s="92"/>
      <c r="L133" s="98"/>
      <c r="M133" s="98"/>
      <c r="N133" s="98"/>
      <c r="O133" s="92"/>
      <c r="P133" s="92"/>
      <c r="Q133" s="92"/>
    </row>
    <row r="134" spans="1:17" x14ac:dyDescent="0.2">
      <c r="A134" s="96"/>
      <c r="B134" s="92"/>
      <c r="C134" s="92"/>
      <c r="D134" s="92"/>
      <c r="E134" s="92"/>
      <c r="F134" s="92"/>
      <c r="G134" s="92"/>
      <c r="H134" s="101"/>
      <c r="I134" s="101"/>
      <c r="J134" s="101"/>
      <c r="K134" s="92"/>
      <c r="L134" s="98"/>
      <c r="M134" s="98"/>
      <c r="N134" s="98"/>
      <c r="O134" s="92"/>
      <c r="P134" s="92"/>
      <c r="Q134" s="92"/>
    </row>
    <row r="135" spans="1:17" x14ac:dyDescent="0.2">
      <c r="A135" s="96"/>
      <c r="B135" s="92"/>
      <c r="C135" s="92"/>
      <c r="D135" s="92"/>
      <c r="E135" s="92"/>
      <c r="F135" s="92"/>
      <c r="G135" s="92"/>
      <c r="H135" s="101"/>
      <c r="I135" s="101"/>
      <c r="J135" s="101"/>
      <c r="K135" s="92"/>
      <c r="L135" s="98"/>
      <c r="M135" s="98"/>
      <c r="N135" s="98"/>
      <c r="O135" s="92"/>
      <c r="P135" s="92"/>
      <c r="Q135" s="92"/>
    </row>
    <row r="136" spans="1:17" x14ac:dyDescent="0.2">
      <c r="A136" s="96"/>
      <c r="B136" s="92"/>
      <c r="C136" s="92"/>
      <c r="D136" s="92"/>
      <c r="E136" s="98"/>
      <c r="F136" s="98"/>
      <c r="G136" s="98"/>
      <c r="H136" s="101"/>
      <c r="I136" s="101"/>
      <c r="J136" s="101"/>
      <c r="K136" s="92"/>
      <c r="L136" s="98"/>
      <c r="M136" s="98"/>
      <c r="N136" s="98"/>
      <c r="O136" s="92"/>
      <c r="P136" s="92"/>
      <c r="Q136" s="92"/>
    </row>
    <row r="137" spans="1:17" x14ac:dyDescent="0.2">
      <c r="A137" s="96"/>
      <c r="B137" s="92"/>
      <c r="C137" s="92"/>
      <c r="D137" s="92"/>
      <c r="E137" s="98"/>
      <c r="F137" s="98"/>
      <c r="G137" s="98"/>
      <c r="H137" s="101"/>
      <c r="I137" s="101"/>
      <c r="J137" s="101"/>
      <c r="K137" s="92"/>
      <c r="L137" s="98"/>
      <c r="M137" s="98"/>
      <c r="N137" s="98"/>
      <c r="O137" s="92"/>
      <c r="P137" s="92"/>
      <c r="Q137" s="92"/>
    </row>
    <row r="138" spans="1:17" x14ac:dyDescent="0.2">
      <c r="A138" s="96"/>
      <c r="B138" s="92"/>
      <c r="C138" s="92"/>
      <c r="D138" s="92"/>
      <c r="E138" s="92"/>
      <c r="F138" s="92"/>
      <c r="G138" s="92"/>
      <c r="H138" s="101"/>
      <c r="I138" s="101"/>
      <c r="J138" s="101"/>
      <c r="K138" s="92"/>
      <c r="L138" s="98"/>
      <c r="M138" s="98"/>
      <c r="N138" s="98"/>
      <c r="O138" s="92"/>
      <c r="P138" s="92"/>
      <c r="Q138" s="92"/>
    </row>
    <row r="139" spans="1:17" x14ac:dyDescent="0.2">
      <c r="A139" s="96"/>
      <c r="B139" s="92"/>
      <c r="C139" s="92"/>
      <c r="D139" s="92"/>
      <c r="E139" s="92"/>
      <c r="F139" s="92"/>
      <c r="G139" s="92"/>
      <c r="H139" s="101"/>
      <c r="I139" s="101"/>
      <c r="J139" s="101"/>
      <c r="K139" s="92"/>
      <c r="L139" s="98"/>
      <c r="M139" s="98"/>
      <c r="N139" s="98"/>
      <c r="O139" s="92"/>
      <c r="P139" s="92"/>
      <c r="Q139" s="92"/>
    </row>
    <row r="140" spans="1:17" x14ac:dyDescent="0.2">
      <c r="A140" s="96"/>
      <c r="B140" s="92"/>
      <c r="C140" s="92"/>
      <c r="D140" s="92"/>
      <c r="E140" s="92"/>
      <c r="F140" s="92"/>
      <c r="G140" s="92"/>
      <c r="H140" s="101"/>
      <c r="I140" s="101"/>
      <c r="J140" s="101"/>
      <c r="K140" s="92"/>
      <c r="L140" s="98"/>
      <c r="M140" s="98"/>
      <c r="N140" s="98"/>
      <c r="O140" s="92"/>
      <c r="P140" s="92"/>
      <c r="Q140" s="92"/>
    </row>
    <row r="141" spans="1:17" x14ac:dyDescent="0.2">
      <c r="A141" s="96"/>
      <c r="B141" s="92"/>
      <c r="C141" s="92"/>
      <c r="D141" s="92"/>
      <c r="E141" s="92"/>
      <c r="F141" s="92"/>
      <c r="G141" s="92"/>
      <c r="H141" s="101"/>
      <c r="I141" s="101"/>
      <c r="J141" s="101"/>
      <c r="K141" s="92"/>
      <c r="L141" s="98"/>
      <c r="M141" s="98"/>
      <c r="N141" s="98"/>
      <c r="O141" s="92"/>
      <c r="P141" s="92"/>
      <c r="Q141" s="92"/>
    </row>
    <row r="142" spans="1:17" x14ac:dyDescent="0.2">
      <c r="A142" s="96"/>
      <c r="B142" s="92"/>
      <c r="C142" s="92"/>
      <c r="D142" s="92"/>
      <c r="E142" s="92"/>
      <c r="F142" s="92"/>
      <c r="G142" s="92"/>
      <c r="H142" s="101"/>
      <c r="I142" s="101"/>
      <c r="J142" s="101"/>
      <c r="K142" s="92"/>
      <c r="L142" s="98"/>
      <c r="M142" s="98"/>
      <c r="N142" s="98"/>
      <c r="O142" s="92"/>
      <c r="P142" s="92"/>
      <c r="Q142" s="92"/>
    </row>
    <row r="143" spans="1:17" x14ac:dyDescent="0.2">
      <c r="A143" s="96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</row>
    <row r="144" spans="1:17" x14ac:dyDescent="0.2">
      <c r="A144" s="96"/>
      <c r="B144" s="92"/>
      <c r="C144" s="92"/>
      <c r="D144" s="92"/>
      <c r="E144" s="92"/>
      <c r="F144" s="92"/>
      <c r="G144" s="92"/>
      <c r="H144" s="98"/>
      <c r="I144" s="98"/>
      <c r="J144" s="98"/>
      <c r="K144" s="92"/>
      <c r="L144" s="98"/>
      <c r="M144" s="98"/>
      <c r="N144" s="98"/>
      <c r="O144" s="92"/>
      <c r="P144" s="92"/>
      <c r="Q144" s="92"/>
    </row>
    <row r="145" spans="1:17" x14ac:dyDescent="0.2">
      <c r="A145" s="96"/>
      <c r="B145" s="92"/>
      <c r="C145" s="92"/>
      <c r="D145" s="92"/>
      <c r="E145" s="92"/>
      <c r="F145" s="92"/>
      <c r="G145" s="92"/>
      <c r="H145" s="92"/>
      <c r="I145" s="98"/>
      <c r="J145" s="98"/>
      <c r="K145" s="92"/>
      <c r="L145" s="92"/>
      <c r="M145" s="92"/>
      <c r="N145" s="92"/>
      <c r="O145" s="92"/>
      <c r="P145" s="92"/>
      <c r="Q145" s="92"/>
    </row>
    <row r="146" spans="1:17" x14ac:dyDescent="0.2">
      <c r="A146" s="96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</row>
    <row r="147" spans="1:17" x14ac:dyDescent="0.2">
      <c r="A147" s="96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</row>
    <row r="148" spans="1:17" x14ac:dyDescent="0.2">
      <c r="A148" s="96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</row>
    <row r="149" spans="1:17" x14ac:dyDescent="0.2">
      <c r="A149" s="96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</row>
    <row r="150" spans="1:17" x14ac:dyDescent="0.2">
      <c r="A150" s="96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</row>
    <row r="151" spans="1:17" x14ac:dyDescent="0.2">
      <c r="A151" s="96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2"/>
      <c r="M151" s="92"/>
      <c r="N151" s="92"/>
      <c r="O151" s="92"/>
      <c r="P151" s="92"/>
      <c r="Q151" s="92"/>
    </row>
    <row r="152" spans="1:17" x14ac:dyDescent="0.2">
      <c r="A152" s="96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2"/>
      <c r="M152" s="92"/>
      <c r="N152" s="92"/>
      <c r="O152" s="92"/>
      <c r="P152" s="92"/>
      <c r="Q152" s="92"/>
    </row>
    <row r="153" spans="1:17" x14ac:dyDescent="0.2">
      <c r="A153" s="96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2"/>
      <c r="M153" s="92"/>
      <c r="N153" s="92"/>
      <c r="O153" s="92"/>
      <c r="P153" s="92"/>
      <c r="Q153" s="92"/>
    </row>
    <row r="154" spans="1:17" x14ac:dyDescent="0.2">
      <c r="A154" s="96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2"/>
      <c r="M154" s="92"/>
      <c r="N154" s="92"/>
      <c r="O154" s="92"/>
      <c r="P154" s="92"/>
      <c r="Q154" s="92"/>
    </row>
    <row r="155" spans="1:17" x14ac:dyDescent="0.2">
      <c r="A155" s="96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2"/>
      <c r="M155" s="92"/>
      <c r="N155" s="92"/>
      <c r="O155" s="92"/>
      <c r="P155" s="92"/>
      <c r="Q155" s="92"/>
    </row>
    <row r="156" spans="1:17" x14ac:dyDescent="0.2">
      <c r="A156" s="96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</row>
    <row r="157" spans="1:17" x14ac:dyDescent="0.2">
      <c r="A157" s="96"/>
      <c r="B157" s="98"/>
      <c r="C157" s="92"/>
      <c r="D157" s="98"/>
      <c r="E157" s="92"/>
      <c r="F157" s="98"/>
      <c r="G157" s="92"/>
      <c r="H157" s="98"/>
      <c r="I157" s="92"/>
      <c r="J157" s="98"/>
      <c r="K157" s="92"/>
      <c r="L157" s="92"/>
      <c r="M157" s="92"/>
      <c r="N157" s="92"/>
      <c r="O157" s="92"/>
      <c r="P157" s="92"/>
      <c r="Q157" s="92"/>
    </row>
    <row r="158" spans="1:17" x14ac:dyDescent="0.2">
      <c r="A158" s="96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</row>
    <row r="159" spans="1:17" x14ac:dyDescent="0.2">
      <c r="A159" s="96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</row>
    <row r="160" spans="1:17" x14ac:dyDescent="0.2">
      <c r="A160" s="96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</row>
    <row r="161" spans="1:17" x14ac:dyDescent="0.2">
      <c r="A161" s="96"/>
      <c r="B161" s="99"/>
      <c r="C161" s="99"/>
      <c r="D161" s="99"/>
      <c r="E161" s="99"/>
      <c r="F161" s="99"/>
      <c r="G161" s="99"/>
      <c r="H161" s="99"/>
      <c r="I161" s="92"/>
      <c r="J161" s="92"/>
      <c r="K161" s="92"/>
      <c r="L161" s="92"/>
      <c r="M161" s="92"/>
      <c r="N161" s="92"/>
      <c r="O161" s="92"/>
      <c r="P161" s="92"/>
      <c r="Q161" s="92"/>
    </row>
    <row r="162" spans="1:17" x14ac:dyDescent="0.2">
      <c r="A162" s="96"/>
      <c r="B162" s="99"/>
      <c r="C162" s="99"/>
      <c r="D162" s="99"/>
      <c r="E162" s="99"/>
      <c r="F162" s="99"/>
      <c r="G162" s="99"/>
      <c r="H162" s="99"/>
      <c r="I162" s="92"/>
      <c r="J162" s="92"/>
      <c r="K162" s="92"/>
      <c r="L162" s="92"/>
      <c r="M162" s="92"/>
      <c r="N162" s="92"/>
      <c r="O162" s="92"/>
      <c r="P162" s="92"/>
      <c r="Q162" s="92"/>
    </row>
    <row r="163" spans="1:17" x14ac:dyDescent="0.2">
      <c r="A163" s="96"/>
      <c r="B163" s="99"/>
      <c r="C163" s="99"/>
      <c r="D163" s="99"/>
      <c r="E163" s="99"/>
      <c r="F163" s="99"/>
      <c r="G163" s="99"/>
      <c r="H163" s="99"/>
      <c r="I163" s="92"/>
      <c r="J163" s="92"/>
      <c r="K163" s="92"/>
      <c r="L163" s="92"/>
      <c r="M163" s="92"/>
      <c r="N163" s="92"/>
      <c r="O163" s="92"/>
      <c r="P163" s="92"/>
      <c r="Q163" s="92"/>
    </row>
    <row r="164" spans="1:17" x14ac:dyDescent="0.2">
      <c r="A164" s="96"/>
      <c r="B164" s="99"/>
      <c r="C164" s="99"/>
      <c r="D164" s="99"/>
      <c r="E164" s="99"/>
      <c r="F164" s="99"/>
      <c r="G164" s="99"/>
      <c r="H164" s="99"/>
      <c r="I164" s="92"/>
      <c r="J164" s="92"/>
      <c r="K164" s="92"/>
      <c r="L164" s="92"/>
      <c r="M164" s="92"/>
      <c r="N164" s="92"/>
      <c r="O164" s="92"/>
      <c r="P164" s="92"/>
      <c r="Q164" s="92"/>
    </row>
    <row r="165" spans="1:17" x14ac:dyDescent="0.2">
      <c r="A165" s="96"/>
      <c r="B165" s="99"/>
      <c r="C165" s="99"/>
      <c r="D165" s="99"/>
      <c r="E165" s="99"/>
      <c r="F165" s="99"/>
      <c r="G165" s="99"/>
      <c r="H165" s="99"/>
      <c r="I165" s="92"/>
      <c r="J165" s="92"/>
      <c r="K165" s="92"/>
      <c r="L165" s="92"/>
      <c r="M165" s="92"/>
      <c r="N165" s="92"/>
      <c r="O165" s="92"/>
      <c r="P165" s="92"/>
      <c r="Q165" s="92"/>
    </row>
    <row r="166" spans="1:17" x14ac:dyDescent="0.2">
      <c r="A166" s="96"/>
      <c r="B166" s="102"/>
      <c r="C166" s="102"/>
      <c r="D166" s="102"/>
      <c r="E166" s="99"/>
      <c r="F166" s="99"/>
      <c r="G166" s="99"/>
      <c r="H166" s="99"/>
      <c r="I166" s="92"/>
      <c r="J166" s="92"/>
      <c r="K166" s="92"/>
      <c r="L166" s="92"/>
      <c r="M166" s="92"/>
      <c r="N166" s="92"/>
      <c r="O166" s="92"/>
      <c r="P166" s="92"/>
      <c r="Q166" s="92"/>
    </row>
    <row r="167" spans="1:17" x14ac:dyDescent="0.2">
      <c r="A167" s="96"/>
      <c r="B167" s="98"/>
      <c r="C167" s="98"/>
      <c r="D167" s="98"/>
      <c r="E167" s="92"/>
      <c r="F167" s="98"/>
      <c r="G167" s="98"/>
      <c r="H167" s="98"/>
      <c r="I167" s="92"/>
      <c r="J167" s="92"/>
      <c r="K167" s="92"/>
      <c r="L167" s="92"/>
      <c r="M167" s="92"/>
      <c r="N167" s="92"/>
      <c r="O167" s="92"/>
      <c r="P167" s="92"/>
      <c r="Q167" s="92"/>
    </row>
    <row r="168" spans="1:17" x14ac:dyDescent="0.2">
      <c r="A168" s="96"/>
      <c r="B168" s="98"/>
      <c r="C168" s="98"/>
      <c r="D168" s="98"/>
      <c r="E168" s="92"/>
      <c r="F168" s="98"/>
      <c r="G168" s="98"/>
      <c r="H168" s="98"/>
      <c r="I168" s="92"/>
      <c r="J168" s="92"/>
      <c r="K168" s="92"/>
      <c r="L168" s="92"/>
      <c r="M168" s="92"/>
      <c r="N168" s="92"/>
      <c r="O168" s="92"/>
      <c r="P168" s="92"/>
      <c r="Q168" s="92"/>
    </row>
    <row r="169" spans="1:17" x14ac:dyDescent="0.2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</row>
    <row r="170" spans="1:17" x14ac:dyDescent="0.2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</row>
  </sheetData>
  <mergeCells count="325">
    <mergeCell ref="L57:M57"/>
    <mergeCell ref="A119:A120"/>
    <mergeCell ref="B119:C119"/>
    <mergeCell ref="D119:E119"/>
    <mergeCell ref="F119:G119"/>
    <mergeCell ref="H119:I119"/>
    <mergeCell ref="J119:K119"/>
    <mergeCell ref="L107:M107"/>
    <mergeCell ref="A105:A106"/>
    <mergeCell ref="B105:C105"/>
    <mergeCell ref="D105:E105"/>
    <mergeCell ref="F105:G105"/>
    <mergeCell ref="H105:I105"/>
    <mergeCell ref="J105:K105"/>
    <mergeCell ref="J109:K109"/>
    <mergeCell ref="A107:A108"/>
    <mergeCell ref="B107:C107"/>
    <mergeCell ref="D107:E107"/>
    <mergeCell ref="F107:G107"/>
    <mergeCell ref="H107:I107"/>
    <mergeCell ref="J107:K107"/>
    <mergeCell ref="A82:A83"/>
    <mergeCell ref="F82:G82"/>
    <mergeCell ref="H82:I82"/>
    <mergeCell ref="N117:O117"/>
    <mergeCell ref="A115:A116"/>
    <mergeCell ref="B115:C115"/>
    <mergeCell ref="D115:E115"/>
    <mergeCell ref="F115:G115"/>
    <mergeCell ref="H115:I115"/>
    <mergeCell ref="J115:K115"/>
    <mergeCell ref="D59:E59"/>
    <mergeCell ref="F59:G59"/>
    <mergeCell ref="H65:I65"/>
    <mergeCell ref="J65:K65"/>
    <mergeCell ref="L65:M65"/>
    <mergeCell ref="F67:K67"/>
    <mergeCell ref="F68:K68"/>
    <mergeCell ref="H71:I71"/>
    <mergeCell ref="L93:M93"/>
    <mergeCell ref="A88:A89"/>
    <mergeCell ref="D88:E88"/>
    <mergeCell ref="N107:O107"/>
    <mergeCell ref="A109:A110"/>
    <mergeCell ref="B109:C109"/>
    <mergeCell ref="D109:E109"/>
    <mergeCell ref="F109:G109"/>
    <mergeCell ref="H109:I109"/>
    <mergeCell ref="N119:O119"/>
    <mergeCell ref="L111:M111"/>
    <mergeCell ref="N111:O111"/>
    <mergeCell ref="A113:A114"/>
    <mergeCell ref="B113:C113"/>
    <mergeCell ref="D113:E113"/>
    <mergeCell ref="F113:G113"/>
    <mergeCell ref="H113:I113"/>
    <mergeCell ref="J113:K113"/>
    <mergeCell ref="L113:M113"/>
    <mergeCell ref="N113:O113"/>
    <mergeCell ref="A111:A112"/>
    <mergeCell ref="B111:C111"/>
    <mergeCell ref="D111:E111"/>
    <mergeCell ref="F111:G111"/>
    <mergeCell ref="H111:I111"/>
    <mergeCell ref="J111:K111"/>
    <mergeCell ref="N115:O115"/>
    <mergeCell ref="A117:A118"/>
    <mergeCell ref="B117:C117"/>
    <mergeCell ref="D117:E117"/>
    <mergeCell ref="F117:G117"/>
    <mergeCell ref="H117:I117"/>
    <mergeCell ref="J117:K117"/>
    <mergeCell ref="N101:O101"/>
    <mergeCell ref="A103:A104"/>
    <mergeCell ref="B103:C103"/>
    <mergeCell ref="D103:E103"/>
    <mergeCell ref="F103:G103"/>
    <mergeCell ref="H103:I103"/>
    <mergeCell ref="J103:K103"/>
    <mergeCell ref="N103:O103"/>
    <mergeCell ref="A101:A102"/>
    <mergeCell ref="B101:C101"/>
    <mergeCell ref="D101:E101"/>
    <mergeCell ref="F101:G101"/>
    <mergeCell ref="H101:I101"/>
    <mergeCell ref="J101:K101"/>
    <mergeCell ref="N93:O93"/>
    <mergeCell ref="A95:A96"/>
    <mergeCell ref="B95:C95"/>
    <mergeCell ref="D95:E95"/>
    <mergeCell ref="F95:G95"/>
    <mergeCell ref="H95:I95"/>
    <mergeCell ref="J95:K95"/>
    <mergeCell ref="N95:O95"/>
    <mergeCell ref="A93:A94"/>
    <mergeCell ref="B93:C93"/>
    <mergeCell ref="D93:E93"/>
    <mergeCell ref="F93:G93"/>
    <mergeCell ref="H93:I93"/>
    <mergeCell ref="J93:K93"/>
    <mergeCell ref="N88:O88"/>
    <mergeCell ref="A91:A92"/>
    <mergeCell ref="B91:C91"/>
    <mergeCell ref="D91:E91"/>
    <mergeCell ref="F91:G91"/>
    <mergeCell ref="H91:I91"/>
    <mergeCell ref="J91:K91"/>
    <mergeCell ref="N91:O91"/>
    <mergeCell ref="J84:K84"/>
    <mergeCell ref="L84:M84"/>
    <mergeCell ref="N84:O84"/>
    <mergeCell ref="A86:A87"/>
    <mergeCell ref="F86:G86"/>
    <mergeCell ref="N86:O86"/>
    <mergeCell ref="J82:K82"/>
    <mergeCell ref="N82:O82"/>
    <mergeCell ref="A84:A85"/>
    <mergeCell ref="B84:C84"/>
    <mergeCell ref="D84:E84"/>
    <mergeCell ref="F84:G84"/>
    <mergeCell ref="H84:I84"/>
    <mergeCell ref="A78:A79"/>
    <mergeCell ref="F78:G78"/>
    <mergeCell ref="N78:O78"/>
    <mergeCell ref="A80:A81"/>
    <mergeCell ref="F80:G80"/>
    <mergeCell ref="H80:I80"/>
    <mergeCell ref="J80:K80"/>
    <mergeCell ref="L80:M80"/>
    <mergeCell ref="N80:O80"/>
    <mergeCell ref="A74:A75"/>
    <mergeCell ref="D74:E74"/>
    <mergeCell ref="F74:G74"/>
    <mergeCell ref="N74:O74"/>
    <mergeCell ref="A76:A77"/>
    <mergeCell ref="F76:G76"/>
    <mergeCell ref="N76:O76"/>
    <mergeCell ref="A69:A70"/>
    <mergeCell ref="B69:C69"/>
    <mergeCell ref="N69:O69"/>
    <mergeCell ref="A71:A72"/>
    <mergeCell ref="D71:E71"/>
    <mergeCell ref="F71:G71"/>
    <mergeCell ref="N71:O71"/>
    <mergeCell ref="A65:A66"/>
    <mergeCell ref="B65:C65"/>
    <mergeCell ref="D65:E65"/>
    <mergeCell ref="F65:G65"/>
    <mergeCell ref="N65:O65"/>
    <mergeCell ref="A67:A68"/>
    <mergeCell ref="B67:C67"/>
    <mergeCell ref="N67:O67"/>
    <mergeCell ref="N61:O61"/>
    <mergeCell ref="A63:A64"/>
    <mergeCell ref="B63:C63"/>
    <mergeCell ref="D63:E63"/>
    <mergeCell ref="F63:G63"/>
    <mergeCell ref="N63:O63"/>
    <mergeCell ref="A61:A62"/>
    <mergeCell ref="B61:C61"/>
    <mergeCell ref="D61:E61"/>
    <mergeCell ref="F61:G61"/>
    <mergeCell ref="A59:A60"/>
    <mergeCell ref="B59:C59"/>
    <mergeCell ref="N59:O59"/>
    <mergeCell ref="L50:M50"/>
    <mergeCell ref="N50:O50"/>
    <mergeCell ref="A52:A53"/>
    <mergeCell ref="L52:M52"/>
    <mergeCell ref="N52:O52"/>
    <mergeCell ref="A50:A51"/>
    <mergeCell ref="B50:C50"/>
    <mergeCell ref="D50:E50"/>
    <mergeCell ref="F50:G50"/>
    <mergeCell ref="H50:I50"/>
    <mergeCell ref="J50:K50"/>
    <mergeCell ref="N55:O55"/>
    <mergeCell ref="A55:A56"/>
    <mergeCell ref="F55:G55"/>
    <mergeCell ref="D55:E55"/>
    <mergeCell ref="B55:C55"/>
    <mergeCell ref="A57:A58"/>
    <mergeCell ref="B57:C57"/>
    <mergeCell ref="F57:G57"/>
    <mergeCell ref="D57:E57"/>
    <mergeCell ref="N57:O57"/>
    <mergeCell ref="L46:M46"/>
    <mergeCell ref="N46:O46"/>
    <mergeCell ref="A48:A49"/>
    <mergeCell ref="D48:E48"/>
    <mergeCell ref="F48:G48"/>
    <mergeCell ref="H48:I48"/>
    <mergeCell ref="J48:K48"/>
    <mergeCell ref="N48:O48"/>
    <mergeCell ref="A46:A47"/>
    <mergeCell ref="B46:C46"/>
    <mergeCell ref="D46:E46"/>
    <mergeCell ref="F46:G46"/>
    <mergeCell ref="H46:I46"/>
    <mergeCell ref="J46:K46"/>
    <mergeCell ref="J42:K42"/>
    <mergeCell ref="L42:M42"/>
    <mergeCell ref="N42:O42"/>
    <mergeCell ref="A44:A45"/>
    <mergeCell ref="B44:C44"/>
    <mergeCell ref="N44:O44"/>
    <mergeCell ref="A40:A41"/>
    <mergeCell ref="A42:A43"/>
    <mergeCell ref="B42:C42"/>
    <mergeCell ref="D42:E42"/>
    <mergeCell ref="F42:G42"/>
    <mergeCell ref="H42:I42"/>
    <mergeCell ref="A36:A37"/>
    <mergeCell ref="L36:M36"/>
    <mergeCell ref="N36:O36"/>
    <mergeCell ref="A38:A39"/>
    <mergeCell ref="L38:M38"/>
    <mergeCell ref="N38:O38"/>
    <mergeCell ref="L32:M32"/>
    <mergeCell ref="N32:O32"/>
    <mergeCell ref="A34:A35"/>
    <mergeCell ref="B34:C34"/>
    <mergeCell ref="D34:E34"/>
    <mergeCell ref="F34:G34"/>
    <mergeCell ref="H34:I34"/>
    <mergeCell ref="J34:K34"/>
    <mergeCell ref="L34:M34"/>
    <mergeCell ref="N34:O34"/>
    <mergeCell ref="A32:A33"/>
    <mergeCell ref="B32:C32"/>
    <mergeCell ref="D32:E32"/>
    <mergeCell ref="F32:G32"/>
    <mergeCell ref="H32:I32"/>
    <mergeCell ref="J32:K32"/>
    <mergeCell ref="A30:A31"/>
    <mergeCell ref="B30:C30"/>
    <mergeCell ref="D30:E30"/>
    <mergeCell ref="F30:G30"/>
    <mergeCell ref="H30:I30"/>
    <mergeCell ref="N30:O30"/>
    <mergeCell ref="A28:A29"/>
    <mergeCell ref="B28:C28"/>
    <mergeCell ref="D28:E28"/>
    <mergeCell ref="F28:G28"/>
    <mergeCell ref="H28:I28"/>
    <mergeCell ref="N28:O28"/>
    <mergeCell ref="A26:A27"/>
    <mergeCell ref="B26:C26"/>
    <mergeCell ref="D26:E26"/>
    <mergeCell ref="F26:G26"/>
    <mergeCell ref="H26:I26"/>
    <mergeCell ref="N26:O26"/>
    <mergeCell ref="B9:C9"/>
    <mergeCell ref="D9:E9"/>
    <mergeCell ref="F9:G9"/>
    <mergeCell ref="D11:E11"/>
    <mergeCell ref="F11:G11"/>
    <mergeCell ref="J15:K15"/>
    <mergeCell ref="L21:M21"/>
    <mergeCell ref="N21:O21"/>
    <mergeCell ref="A23:A24"/>
    <mergeCell ref="B23:C23"/>
    <mergeCell ref="D23:E23"/>
    <mergeCell ref="F23:G23"/>
    <mergeCell ref="H23:I23"/>
    <mergeCell ref="J23:K23"/>
    <mergeCell ref="L23:M23"/>
    <mergeCell ref="N23:O23"/>
    <mergeCell ref="A21:A22"/>
    <mergeCell ref="B21:C21"/>
    <mergeCell ref="D21:E21"/>
    <mergeCell ref="F21:G21"/>
    <mergeCell ref="H21:I21"/>
    <mergeCell ref="J21:K21"/>
    <mergeCell ref="N17:O17"/>
    <mergeCell ref="A19:A20"/>
    <mergeCell ref="H19:I19"/>
    <mergeCell ref="J19:K19"/>
    <mergeCell ref="N19:O19"/>
    <mergeCell ref="A15:A16"/>
    <mergeCell ref="D15:E15"/>
    <mergeCell ref="F15:G15"/>
    <mergeCell ref="H15:I15"/>
    <mergeCell ref="N15:O15"/>
    <mergeCell ref="A17:A18"/>
    <mergeCell ref="H17:I17"/>
    <mergeCell ref="J17:K17"/>
    <mergeCell ref="A13:A14"/>
    <mergeCell ref="D13:E13"/>
    <mergeCell ref="F13:G13"/>
    <mergeCell ref="H13:I13"/>
    <mergeCell ref="N13:O13"/>
    <mergeCell ref="A9:A10"/>
    <mergeCell ref="H9:I9"/>
    <mergeCell ref="J9:K9"/>
    <mergeCell ref="N9:O9"/>
    <mergeCell ref="A11:A12"/>
    <mergeCell ref="H11:I11"/>
    <mergeCell ref="J11:K11"/>
    <mergeCell ref="N11:O11"/>
    <mergeCell ref="N5:O5"/>
    <mergeCell ref="A7:A8"/>
    <mergeCell ref="B7:C7"/>
    <mergeCell ref="D7:E7"/>
    <mergeCell ref="F7:G7"/>
    <mergeCell ref="H7:I7"/>
    <mergeCell ref="J7:K7"/>
    <mergeCell ref="L7:M7"/>
    <mergeCell ref="N7:O7"/>
    <mergeCell ref="N1:O1"/>
    <mergeCell ref="A3:A4"/>
    <mergeCell ref="B3:O4"/>
    <mergeCell ref="A5:A6"/>
    <mergeCell ref="B5:C5"/>
    <mergeCell ref="D5:E5"/>
    <mergeCell ref="F5:G5"/>
    <mergeCell ref="H5:I5"/>
    <mergeCell ref="J5:K5"/>
    <mergeCell ref="L5:M5"/>
    <mergeCell ref="B1:C1"/>
    <mergeCell ref="D1:E1"/>
    <mergeCell ref="F1:G1"/>
    <mergeCell ref="H1:I1"/>
    <mergeCell ref="J1:K1"/>
    <mergeCell ref="L1:M1"/>
  </mergeCells>
  <phoneticPr fontId="6"/>
  <pageMargins left="0.25" right="0.25" top="0.75" bottom="0.75" header="0.3" footer="0.3"/>
  <pageSetup paperSize="9" scale="5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B126-0B29-E04C-8946-F1CF53F8DB25}">
  <dimension ref="A1:B13"/>
  <sheetViews>
    <sheetView workbookViewId="0">
      <selection activeCell="A30" sqref="A30"/>
    </sheetView>
  </sheetViews>
  <sheetFormatPr baseColWidth="10" defaultRowHeight="15" x14ac:dyDescent="0.2"/>
  <cols>
    <col min="1" max="1" width="51.6640625" style="71" customWidth="1"/>
    <col min="2" max="16384" width="10.83203125" style="71"/>
  </cols>
  <sheetData>
    <row r="1" spans="1:2" x14ac:dyDescent="0.2">
      <c r="A1" s="71" t="s">
        <v>138</v>
      </c>
      <c r="B1" s="71" t="s">
        <v>139</v>
      </c>
    </row>
    <row r="2" spans="1:2" x14ac:dyDescent="0.2">
      <c r="A2" s="71" t="s">
        <v>122</v>
      </c>
      <c r="B2" s="71" t="s">
        <v>123</v>
      </c>
    </row>
    <row r="3" spans="1:2" x14ac:dyDescent="0.2">
      <c r="A3" s="71" t="s">
        <v>124</v>
      </c>
      <c r="B3" s="71" t="s">
        <v>124</v>
      </c>
    </row>
    <row r="4" spans="1:2" x14ac:dyDescent="0.2">
      <c r="A4" s="71" t="s">
        <v>1</v>
      </c>
      <c r="B4" s="71" t="s">
        <v>125</v>
      </c>
    </row>
    <row r="5" spans="1:2" x14ac:dyDescent="0.2">
      <c r="A5" s="71" t="s">
        <v>2</v>
      </c>
      <c r="B5" s="71" t="s">
        <v>126</v>
      </c>
    </row>
    <row r="6" spans="1:2" x14ac:dyDescent="0.2">
      <c r="A6" s="71" t="s">
        <v>3</v>
      </c>
      <c r="B6" s="71" t="s">
        <v>127</v>
      </c>
    </row>
    <row r="7" spans="1:2" x14ac:dyDescent="0.2">
      <c r="A7" s="71" t="s">
        <v>4</v>
      </c>
      <c r="B7" s="71" t="s">
        <v>128</v>
      </c>
    </row>
    <row r="8" spans="1:2" x14ac:dyDescent="0.2">
      <c r="A8" s="71" t="s">
        <v>5</v>
      </c>
      <c r="B8" s="71" t="s">
        <v>129</v>
      </c>
    </row>
    <row r="9" spans="1:2" x14ac:dyDescent="0.2">
      <c r="A9" s="71" t="s">
        <v>6</v>
      </c>
      <c r="B9" s="71" t="s">
        <v>130</v>
      </c>
    </row>
    <row r="10" spans="1:2" x14ac:dyDescent="0.2">
      <c r="A10" s="71" t="s">
        <v>131</v>
      </c>
      <c r="B10" s="71" t="s">
        <v>132</v>
      </c>
    </row>
    <row r="11" spans="1:2" x14ac:dyDescent="0.2">
      <c r="A11" s="71" t="s">
        <v>133</v>
      </c>
      <c r="B11" s="71" t="s">
        <v>134</v>
      </c>
    </row>
    <row r="12" spans="1:2" x14ac:dyDescent="0.2">
      <c r="A12" s="71" t="s">
        <v>135</v>
      </c>
      <c r="B12" s="71" t="s">
        <v>136</v>
      </c>
    </row>
    <row r="13" spans="1:2" x14ac:dyDescent="0.2">
      <c r="A13" s="71" t="s">
        <v>8</v>
      </c>
      <c r="B13" s="71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Column Meanings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</dc:creator>
  <cp:keywords/>
  <dc:description/>
  <cp:lastModifiedBy>Kristine Lister</cp:lastModifiedBy>
  <cp:revision/>
  <cp:lastPrinted>2022-03-04T17:36:49Z</cp:lastPrinted>
  <dcterms:created xsi:type="dcterms:W3CDTF">2021-06-10T15:00:55Z</dcterms:created>
  <dcterms:modified xsi:type="dcterms:W3CDTF">2022-07-13T21:14:24Z</dcterms:modified>
  <cp:category/>
  <cp:contentStatus/>
</cp:coreProperties>
</file>