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https://tecmx-my.sharepoint.com/personal/a00833018_itesm_mx/Documents/Invierno 2021-2022/MA1042/"/>
    </mc:Choice>
  </mc:AlternateContent>
  <xr:revisionPtr revIDLastSave="662" documentId="8_{4EE94FDC-6F87-284C-B5E8-EAD0CC1EA0DE}" xr6:coauthVersionLast="47" xr6:coauthVersionMax="47" xr10:uidLastSave="{637DFDF6-02B8-9A45-9D1C-D19DCB82FE93}"/>
  <bookViews>
    <workbookView xWindow="0" yWindow="0" windowWidth="25600" windowHeight="16000" xr2:uid="{20AC8D33-45AA-B04B-BEC4-D87968B61913}"/>
  </bookViews>
  <sheets>
    <sheet name="Análisis 1" sheetId="3" r:id="rId1"/>
    <sheet name="Análisis 2" sheetId="5" r:id="rId2"/>
    <sheet name="Análisis 3" sheetId="6" r:id="rId3"/>
    <sheet name="Explicación" sheetId="2" r:id="rId4"/>
    <sheet name="Datos" sheetId="1"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5" i="2" l="1"/>
  <c r="B27" i="6"/>
  <c r="B25" i="6"/>
  <c r="B24" i="6"/>
  <c r="B23" i="6"/>
  <c r="H65" i="1"/>
  <c r="G65" i="1"/>
  <c r="F65" i="1"/>
  <c r="E65" i="1"/>
  <c r="D65" i="1"/>
  <c r="H63" i="1"/>
  <c r="G63" i="1"/>
  <c r="E63" i="1"/>
  <c r="D63" i="1"/>
  <c r="H61" i="1"/>
  <c r="G61" i="1"/>
  <c r="F61" i="1"/>
  <c r="E61" i="1"/>
  <c r="D61" i="1"/>
  <c r="H56" i="1"/>
  <c r="E56" i="1"/>
  <c r="D56" i="1"/>
  <c r="H54" i="1"/>
  <c r="G54" i="1"/>
  <c r="F54" i="1"/>
  <c r="E54" i="1"/>
  <c r="D54" i="1"/>
  <c r="H53" i="1"/>
  <c r="G53" i="1"/>
  <c r="F53" i="1"/>
  <c r="E53" i="1"/>
  <c r="D53" i="1"/>
  <c r="H44" i="1"/>
  <c r="G44" i="1"/>
  <c r="F44" i="1"/>
  <c r="E44" i="1"/>
  <c r="D44" i="1"/>
  <c r="H43" i="1"/>
  <c r="E43" i="1"/>
  <c r="D43" i="1"/>
  <c r="E36" i="1"/>
  <c r="D36" i="1"/>
  <c r="D34" i="1"/>
  <c r="H34" i="1"/>
  <c r="G34" i="1"/>
  <c r="F34" i="1"/>
  <c r="E34" i="1"/>
</calcChain>
</file>

<file path=xl/sharedStrings.xml><?xml version="1.0" encoding="utf-8"?>
<sst xmlns="http://schemas.openxmlformats.org/spreadsheetml/2006/main" count="419" uniqueCount="181">
  <si>
    <t>Fecha (dd/mm/aa)</t>
  </si>
  <si>
    <t>Momento</t>
  </si>
  <si>
    <t>Nombre alimento</t>
  </si>
  <si>
    <t>Calorías (kcal)</t>
  </si>
  <si>
    <t>Carbohidratos (g)</t>
  </si>
  <si>
    <t>Lípidos/grasas (g)</t>
  </si>
  <si>
    <t>Proteína (g)</t>
  </si>
  <si>
    <t>Sodio (mg)</t>
  </si>
  <si>
    <t>Fuente</t>
  </si>
  <si>
    <t>Variable de salida</t>
  </si>
  <si>
    <t>Comida </t>
  </si>
  <si>
    <t>Huevo Revuelto </t>
  </si>
  <si>
    <t>https://www.fatsecret.com.mx/calor%C3%ADas-nutrición/genérico/huevo-revuelto</t>
  </si>
  <si>
    <t>Variables de entrada</t>
  </si>
  <si>
    <t>Jamón de Pavo </t>
  </si>
  <si>
    <t>https://www.fatsecret.com.mx/calor%C3%ADas-nutrición/genérico/jamón-de-pavo</t>
  </si>
  <si>
    <t>Tostadas</t>
  </si>
  <si>
    <t>https://www.fatsecret.com.mx/calor%C3%ADas-nutrición/sanissimo/tostadas-de-ma%C3%ADz-horneadas/1-pieza</t>
  </si>
  <si>
    <t>Momento de consumo:</t>
  </si>
  <si>
    <t>Snack </t>
  </si>
  <si>
    <t>Barra Multigrano Nuez</t>
  </si>
  <si>
    <t>Etiqueta</t>
  </si>
  <si>
    <t>Desayuno</t>
  </si>
  <si>
    <t>Chocolate Kisses</t>
  </si>
  <si>
    <t>https://www.fatsecret.com.mx/calor%C3%ADas-nutrición/hersheys/kisses-(9)/9-piezas</t>
  </si>
  <si>
    <t>Comida</t>
  </si>
  <si>
    <t>Cena</t>
  </si>
  <si>
    <t>Avena con Leche</t>
  </si>
  <si>
    <t>https://www.fatsecret.com.mx/calor%C3%ADas-nutrición/genérico/avena-con-leche</t>
  </si>
  <si>
    <t>Tamal de pollo</t>
  </si>
  <si>
    <t>https://www.fatsecret.com.mx/calor%C3%ADas-nutrición/genérico/tamal-de-pollo</t>
  </si>
  <si>
    <t>Snack</t>
  </si>
  <si>
    <t>Tamal de carne</t>
  </si>
  <si>
    <t>https://www.fatsecret.com.mx/calor%C3%ADas-nutrición/genérico/tamal-de-carne</t>
  </si>
  <si>
    <t>Tamal de frijol</t>
  </si>
  <si>
    <t>https://www.myfitnesspal.com/food/calories/teresita-tamales-de-frijol-76999827</t>
  </si>
  <si>
    <t>Fuentes posibles:</t>
  </si>
  <si>
    <t>Diente de ajo</t>
  </si>
  <si>
    <t>https://www.fatsecret.com.mx/calor%C3%ADas-nutrición/genérico/ajo</t>
  </si>
  <si>
    <t>Jugo de naranja</t>
  </si>
  <si>
    <t>https://www.fatsecret.com.mx/calor%C3%ADas-nutrición/del-valle/jugo-de-naranja/1-porción</t>
  </si>
  <si>
    <t>Fatsecret.com.mx</t>
  </si>
  <si>
    <t>Hamburguesa </t>
  </si>
  <si>
    <t>https://www.fatsecret.com.mx/calor%C3%ADas-nutrición/genérico/hamburguesa-grande</t>
  </si>
  <si>
    <t>Calculadora nutricional</t>
  </si>
  <si>
    <t>Picafresas</t>
  </si>
  <si>
    <t>https://www.fatsecret.com.mx/calor%C3%ADas-nutrición/dulces-vero/pica-fresa/1-pica-fresa</t>
  </si>
  <si>
    <t>Vaso de leche</t>
  </si>
  <si>
    <t>https://www.fatsecret.com.mx/calor%C3%ADas-nutrición/santa-clara/leche-entera/100ml</t>
  </si>
  <si>
    <t>Salchicha</t>
  </si>
  <si>
    <t>https://www.fatsecret.com.mx/calor%C3%ADas-nutrición/san-rafael/salchicha-de-pavo/1-salchicha</t>
  </si>
  <si>
    <t>Ramen</t>
  </si>
  <si>
    <t>Pan tostado</t>
  </si>
  <si>
    <t>https://www.fatsecret.com.mx/calor%C3%ADas-nutrición/bimbo/pan-tostado/1-rebanada</t>
  </si>
  <si>
    <t>Nutella</t>
  </si>
  <si>
    <t>https://www.fatsecret.com.mx/calor%C3%ADas-nutrición/nutella/nutella/2-cucharadas</t>
  </si>
  <si>
    <t>Quesadillas</t>
  </si>
  <si>
    <t>https://www.fatsecret.com.mx/calor%C3%ADas-nutrición/genérico/quesadilla?portionid=6758240&amp;portionamount=1,000</t>
  </si>
  <si>
    <t>Pizza veggie</t>
  </si>
  <si>
    <t>https://www.fatsecret.com.mx/calor%C3%ADas-nutrición/genérico/pizza-de-queso-con-verduras</t>
  </si>
  <si>
    <t>Galletas con chispas de chocolate</t>
  </si>
  <si>
    <t>https://www.fatsecret.com.mx/calor%C3%ADas-nutrición/nabisco/chips-ahoy/3-galletas</t>
  </si>
  <si>
    <t>Huevos estrellados</t>
  </si>
  <si>
    <t>https://www.myfitnesspal.com/food/calories/huevo-estrellado-710143045</t>
  </si>
  <si>
    <t>Tortillas</t>
  </si>
  <si>
    <t>https://www.fatsecret.com.mx/calor%C3%ADas-nutrición/genérico/tortilla-de-ma%C3%Adz</t>
  </si>
  <si>
    <t>Carne asada</t>
  </si>
  <si>
    <t>https://www.fatsecret.com.mx/calor%C3%ADas-nutrición/genérico/arrachera</t>
  </si>
  <si>
    <t>Guacamole</t>
  </si>
  <si>
    <t>https://www.fatsecret.com.mx/calor%C3%ADas-nutrición/genérico/guacamole?portionid=20316&amp;portionamount=1,000</t>
  </si>
  <si>
    <t>Queso</t>
  </si>
  <si>
    <t>https://www.fatsecret.com.mx/calor%C3%ADas-nutrición/genérico/queso?portionid=2363&amp;portionamount=1,000</t>
  </si>
  <si>
    <t>10/01//22</t>
  </si>
  <si>
    <t>Mermelada de fresa</t>
  </si>
  <si>
    <t>https://www.fatsecret.com.mx/calor%C3%ADas-nutrición/mccormick/mermelada-de-fresa/1-porción</t>
  </si>
  <si>
    <t>11/01//22</t>
  </si>
  <si>
    <t>Galletas Marías</t>
  </si>
  <si>
    <t>https://www.fatsecret.com.mx/calor%C3%ADas-nutrición/gamesa/galletas-marias/8-galletas</t>
  </si>
  <si>
    <t>Macarrones con queso</t>
  </si>
  <si>
    <t>Pulparindo</t>
  </si>
  <si>
    <t>https://www.fatsecret.com.mx/calor%C3%ADas-nutrición/dulces-de-la-rosa/pulparindo/1-porción</t>
  </si>
  <si>
    <t>Caldo de res</t>
  </si>
  <si>
    <t>https://www.fatsecret.com.mx/calor%C3%ADas-nutrición/genérico/caldo-de-res?portionid=10286760&amp;portionamount=1,000</t>
  </si>
  <si>
    <t>Aguacate</t>
  </si>
  <si>
    <t>https://www.fatsecret.com.mx/calor%C3%ADas-nutrición/genérico/aguacate</t>
  </si>
  <si>
    <t>12/01//22</t>
  </si>
  <si>
    <t>Barra Stila Fit</t>
  </si>
  <si>
    <t>Cereal Trix</t>
  </si>
  <si>
    <t>https://www.fatsecret.com.mx/calor%C3%ADas-nutrición/nestlé/trix/1-porción</t>
  </si>
  <si>
    <t>13/01//22</t>
  </si>
  <si>
    <t>14/01//22</t>
  </si>
  <si>
    <t>Chorizo</t>
  </si>
  <si>
    <t>https://www.fatsecret.com.mx/calor%C3%ADas-nutrición/genérico/chorizo?portionid=6296&amp;portionamount=1,000</t>
  </si>
  <si>
    <t>Panditas</t>
  </si>
  <si>
    <t>Variable de salida, respuesta (dependiente): Y</t>
  </si>
  <si>
    <t>Y: Cantidad de calorías (Kcal o Cal)</t>
  </si>
  <si>
    <t>Variables de entrada, factores (independientes): X's</t>
  </si>
  <si>
    <t>X1: Cantidad de carbohidratos (gr)</t>
  </si>
  <si>
    <t>X2: Cantidad de lípidos/grasa (gr)</t>
  </si>
  <si>
    <t>X3: Cantidad de proteínas (gr)</t>
  </si>
  <si>
    <t>X4: Cantidad de sodio (mg)</t>
  </si>
  <si>
    <r>
      <t xml:space="preserve">1. </t>
    </r>
    <r>
      <rPr>
        <b/>
        <sz val="12"/>
        <color theme="1"/>
        <rFont val="Calibri"/>
        <family val="2"/>
        <scheme val="minor"/>
      </rPr>
      <t>Objetivo práctico</t>
    </r>
    <r>
      <rPr>
        <sz val="12"/>
        <color theme="1"/>
        <rFont val="Calibri"/>
        <family val="2"/>
        <scheme val="minor"/>
      </rPr>
      <t>: ¿Existe un modelo matemático que calcule la cantidad de calorías de un alimento en función de la cantidad de nutrientes que contiene?</t>
    </r>
  </si>
  <si>
    <r>
      <t>2.</t>
    </r>
    <r>
      <rPr>
        <sz val="12"/>
        <color theme="1"/>
        <rFont val="Calibri (Body)"/>
      </rPr>
      <t> </t>
    </r>
    <r>
      <rPr>
        <b/>
        <sz val="12"/>
        <color theme="1"/>
        <rFont val="Calibri (Body)"/>
      </rPr>
      <t>Características de la regresión</t>
    </r>
    <r>
      <rPr>
        <sz val="12"/>
        <color theme="1"/>
        <rFont val="Calibri"/>
        <family val="2"/>
        <scheme val="minor"/>
      </rPr>
      <t>:</t>
    </r>
  </si>
  <si>
    <r>
      <t>3. Tamaño de la muestra  y recolección de los datos: </t>
    </r>
    <r>
      <rPr>
        <sz val="12"/>
        <color theme="1"/>
        <rFont val="Calibri (Body)"/>
      </rPr>
      <t>En nuestro caso usaremos 64 datos de las semans 1 y 2. </t>
    </r>
  </si>
  <si>
    <r>
      <t xml:space="preserve">4. </t>
    </r>
    <r>
      <rPr>
        <b/>
        <sz val="12"/>
        <color theme="1"/>
        <rFont val="Calibri"/>
        <family val="2"/>
        <scheme val="minor"/>
      </rPr>
      <t>Modelo matemático</t>
    </r>
    <r>
      <rPr>
        <sz val="12"/>
        <color theme="1"/>
        <rFont val="Calibri"/>
        <family val="2"/>
        <scheme val="minor"/>
      </rPr>
      <t>: Una ecuación de regresión lineal con 4 variables regresoras.</t>
    </r>
  </si>
  <si>
    <t>5. Hipótesis de la prueba.</t>
  </si>
  <si>
    <r>
      <rPr>
        <b/>
        <i/>
        <sz val="12"/>
        <color rgb="FF002060"/>
        <rFont val="Calibri (Body)"/>
      </rPr>
      <t>Hipótesis nula (Ho)</t>
    </r>
    <r>
      <rPr>
        <sz val="12"/>
        <color theme="1"/>
        <rFont val="Calibri"/>
        <family val="2"/>
        <scheme val="minor"/>
      </rPr>
      <t>: Las variables de los nutrientes no afectan el modelo para determinar las calorías.</t>
    </r>
  </si>
  <si>
    <r>
      <rPr>
        <b/>
        <i/>
        <sz val="12"/>
        <color rgb="FF002060"/>
        <rFont val="Calibri (Body)"/>
      </rPr>
      <t>Hipótesis alternativa (Ha)</t>
    </r>
    <r>
      <rPr>
        <sz val="12"/>
        <color theme="1"/>
        <rFont val="Calibri"/>
        <family val="2"/>
        <scheme val="minor"/>
      </rPr>
      <t>: Las variables de los nutrientes afectan el modelo para determinar las calorías.</t>
    </r>
  </si>
  <si>
    <r>
      <rPr>
        <b/>
        <i/>
        <sz val="12"/>
        <color rgb="FF002060"/>
        <rFont val="Calibri (Body)"/>
      </rPr>
      <t>Estadístico de prueba</t>
    </r>
    <r>
      <rPr>
        <sz val="12"/>
        <color theme="1"/>
        <rFont val="Calibri"/>
        <family val="2"/>
        <scheme val="minor"/>
      </rPr>
      <t>: Lo usamos para calcular el valor de significancia de la prueba realizada: valor p. En Excel se obtiene con la Tabla de análisis de varianza ANOVA (Valor crítico de F).</t>
    </r>
  </si>
  <si>
    <r>
      <rPr>
        <b/>
        <i/>
        <sz val="12"/>
        <color rgb="FF002060"/>
        <rFont val="Calibri (Body)"/>
      </rPr>
      <t>Región de rechazo (o región crítica)</t>
    </r>
    <r>
      <rPr>
        <b/>
        <sz val="12"/>
        <color theme="1"/>
        <rFont val="Calibri"/>
        <family val="2"/>
        <scheme val="minor"/>
      </rPr>
      <t>:</t>
    </r>
    <r>
      <rPr>
        <sz val="12"/>
        <color theme="1"/>
        <rFont val="Calibri"/>
        <family val="2"/>
        <scheme val="minor"/>
      </rPr>
      <t> Forma parte de una regla de decisión. Normalmente asociada a no cometer el error tipo (a).</t>
    </r>
  </si>
  <si>
    <t>Usaremos el valor a 0.05, que nos da un 95% de confianza en la prueba. </t>
  </si>
  <si>
    <r>
      <rPr>
        <b/>
        <i/>
        <sz val="12"/>
        <color rgb="FF002060"/>
        <rFont val="Calibri (Body)"/>
      </rPr>
      <t>Regla de decisión</t>
    </r>
    <r>
      <rPr>
        <b/>
        <sz val="12"/>
        <color theme="1"/>
        <rFont val="Calibri"/>
        <family val="2"/>
        <scheme val="minor"/>
      </rPr>
      <t>:</t>
    </r>
    <r>
      <rPr>
        <sz val="12"/>
        <color theme="1"/>
        <rFont val="Calibri"/>
        <family val="2"/>
        <scheme val="minor"/>
      </rPr>
      <t> </t>
    </r>
    <r>
      <rPr>
        <sz val="12"/>
        <color theme="1"/>
        <rFont val="Calibri"/>
        <family val="2"/>
        <scheme val="minor"/>
      </rPr>
      <t>Si el valor p es menor que el valor a , (p &lt; a) entonces se rechaza la hipótesis nula Ho. Por lo tanto, el modelo es significativo y las variables de los nutrientes afectan el modelo para determinar las calorías.</t>
    </r>
  </si>
  <si>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</si>
  <si>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</si>
  <si>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</si>
  <si>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</si>
  <si>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</si>
  <si>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</si>
  <si>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</si>
  <si>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</si>
  <si>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</si>
  <si>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</si>
  <si>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</si>
  <si>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</si>
  <si>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</si>
  <si>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</si>
  <si>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</si>
  <si>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</si>
  <si>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</si>
  <si>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</si>
  <si>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</si>
  <si>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</si>
  <si>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</si>
  <si>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</si>
  <si>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</si>
  <si>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</si>
  <si>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Coeficiente de determinación R^2:</t>
  </si>
  <si>
    <t>Validación del modelo</t>
  </si>
  <si>
    <t>Valor crítico de F:</t>
  </si>
  <si>
    <t>Significancia del modelo</t>
  </si>
  <si>
    <t>Significancia de los factores (variables)</t>
  </si>
  <si>
    <t>Valor p:</t>
  </si>
  <si>
    <t xml:space="preserve">Procedimiento: Análisis de regresión de un conjunto de datos </t>
  </si>
  <si>
    <t>Análisis 1</t>
  </si>
  <si>
    <r>
      <t xml:space="preserve">1. El coeficiente de determinación </t>
    </r>
    <r>
      <rPr>
        <b/>
        <sz val="12"/>
        <color rgb="FF002060"/>
        <rFont val="Calibri (Body)"/>
      </rPr>
      <t>R^2</t>
    </r>
    <r>
      <rPr>
        <sz val="12"/>
        <color theme="1"/>
        <rFont val="Calibri"/>
        <family val="2"/>
        <scheme val="minor"/>
      </rPr>
      <t xml:space="preserve"> nos indica que porcentaje de variación del contenido calórico es explicado por la regresión, para este análisis es </t>
    </r>
    <r>
      <rPr>
        <b/>
        <sz val="12"/>
        <color rgb="FF002060"/>
        <rFont val="Calibri (Body)"/>
      </rPr>
      <t>0.9958</t>
    </r>
    <r>
      <rPr>
        <sz val="12"/>
        <color theme="1"/>
        <rFont val="Calibri"/>
        <family val="2"/>
        <scheme val="minor"/>
      </rPr>
      <t>, valor cercano a 1 (100%), el cual es nuestro objetivo.</t>
    </r>
  </si>
  <si>
    <r>
      <t xml:space="preserve">2. De la tabla de Análisis de varianza, podemos observar que el </t>
    </r>
    <r>
      <rPr>
        <b/>
        <sz val="12"/>
        <color rgb="FF002060"/>
        <rFont val="Calibri (Body)"/>
      </rPr>
      <t>Valor crítico de F (Valor p ) &lt; 0.05 (Valor a)</t>
    </r>
    <r>
      <rPr>
        <sz val="12"/>
        <color theme="1"/>
        <rFont val="Calibri"/>
        <family val="2"/>
        <scheme val="minor"/>
      </rPr>
      <t>, por lo tanto se rechaza la hipótesis nula y concluimos que el modelo que obtuvimos si es significativo, es decir, una o ciertas variables de nutrientes afectan a las calorías. Tenemos que investigar cuáles son.</t>
    </r>
  </si>
  <si>
    <r>
      <t>3. Observando las pruebas de significancia de los factores (Valor p) podemos observar que para</t>
    </r>
    <r>
      <rPr>
        <b/>
        <sz val="12"/>
        <color theme="1"/>
        <rFont val="Calibri"/>
        <family val="2"/>
        <scheme val="minor"/>
      </rPr>
      <t> Sodio(g)</t>
    </r>
    <r>
      <rPr>
        <sz val="12"/>
        <color theme="1"/>
        <rFont val="Calibri"/>
        <family val="2"/>
        <scheme val="minor"/>
      </rPr>
      <t>, su </t>
    </r>
    <r>
      <rPr>
        <b/>
        <sz val="12"/>
        <color theme="1"/>
        <rFont val="Calibri"/>
        <family val="2"/>
        <scheme val="minor"/>
      </rPr>
      <t>Valor p</t>
    </r>
    <r>
      <rPr>
        <sz val="12"/>
        <color theme="1"/>
        <rFont val="Calibri"/>
        <family val="2"/>
        <scheme val="minor"/>
      </rPr>
      <t> (</t>
    </r>
    <r>
      <rPr>
        <b/>
        <sz val="12"/>
        <color rgb="FF002060"/>
        <rFont val="Calibri (Body)"/>
      </rPr>
      <t>0.108567</t>
    </r>
    <r>
      <rPr>
        <sz val="12"/>
        <color theme="1"/>
        <rFont val="Calibri"/>
        <family val="2"/>
        <scheme val="minor"/>
      </rPr>
      <t>), es mayor al </t>
    </r>
    <r>
      <rPr>
        <b/>
        <sz val="12"/>
        <color theme="1"/>
        <rFont val="Calibri"/>
        <family val="2"/>
        <scheme val="minor"/>
      </rPr>
      <t>Valor a </t>
    </r>
    <r>
      <rPr>
        <sz val="12"/>
        <color theme="1"/>
        <rFont val="Calibri"/>
        <family val="2"/>
        <scheme val="minor"/>
      </rPr>
      <t>de 0.05  por lo tanto, concluimos que ese coeficiente no es significativo. </t>
    </r>
  </si>
  <si>
    <t>Análisis 2</t>
  </si>
  <si>
    <t>Análisis 3</t>
  </si>
  <si>
    <r>
      <rPr>
        <b/>
        <sz val="14"/>
        <color theme="1"/>
        <rFont val="Calibri (Body)"/>
      </rPr>
      <t>6. Análisis de regresión:</t>
    </r>
    <r>
      <rPr>
        <sz val="14"/>
        <color theme="1"/>
        <rFont val="Calibri"/>
        <family val="2"/>
        <scheme val="minor"/>
      </rPr>
      <t xml:space="preserve"> Construcción del modelo:</t>
    </r>
  </si>
  <si>
    <t>Indicando el Coeficiente Bo igual a cero (Contante igual a cero) en la ventana de configuración del análisis de regresión. Esto le indica al modelo que cuando las cantidades de los nutrientes (variables) sean cero, el resultado de calorías deberá ser cero.</t>
  </si>
  <si>
    <r>
      <t>Observando los resultados, tanto el </t>
    </r>
    <r>
      <rPr>
        <b/>
        <sz val="12"/>
        <color theme="1"/>
        <rFont val="Calibri"/>
        <family val="2"/>
        <scheme val="minor"/>
      </rPr>
      <t>Valor crítico de F</t>
    </r>
    <r>
      <rPr>
        <sz val="12"/>
        <color theme="1"/>
        <rFont val="Calibri"/>
        <family val="2"/>
        <scheme val="minor"/>
      </rPr>
      <t> como los valores de Probabilidad de las 3 variables son menores al </t>
    </r>
    <r>
      <rPr>
        <b/>
        <sz val="12"/>
        <color theme="1"/>
        <rFont val="Calibri"/>
        <family val="2"/>
        <scheme val="minor"/>
      </rPr>
      <t>Valor a</t>
    </r>
    <r>
      <rPr>
        <sz val="12"/>
        <color theme="1"/>
        <rFont val="Calibri"/>
        <family val="2"/>
        <scheme val="minor"/>
      </rPr>
      <t> de </t>
    </r>
    <r>
      <rPr>
        <b/>
        <sz val="12"/>
        <color theme="1"/>
        <rFont val="Calibri"/>
        <family val="2"/>
        <scheme val="minor"/>
      </rPr>
      <t xml:space="preserve">0.05, por lo tanto, </t>
    </r>
    <r>
      <rPr>
        <b/>
        <sz val="12"/>
        <color rgb="FF002060"/>
        <rFont val="Calibri (Body)"/>
      </rPr>
      <t>el modelo y las variables son significativos</t>
    </r>
    <r>
      <rPr>
        <b/>
        <sz val="12"/>
        <color theme="1"/>
        <rFont val="Calibri"/>
        <family val="2"/>
        <scheme val="minor"/>
      </rPr>
      <t>.</t>
    </r>
  </si>
  <si>
    <r>
      <rPr>
        <sz val="12"/>
        <color theme="1"/>
        <rFont val="Calibri"/>
        <family val="2"/>
        <scheme val="minor"/>
      </rPr>
      <t xml:space="preserve">Observamos que el Coeficiente de determinación </t>
    </r>
    <r>
      <rPr>
        <b/>
        <sz val="12"/>
        <color rgb="FF002060"/>
        <rFont val="Calibri (Body)"/>
      </rPr>
      <t>R^2</t>
    </r>
    <r>
      <rPr>
        <sz val="12"/>
        <color theme="1"/>
        <rFont val="Calibri"/>
        <family val="2"/>
        <scheme val="minor"/>
      </rPr>
      <t xml:space="preserve"> es </t>
    </r>
    <r>
      <rPr>
        <b/>
        <sz val="12"/>
        <color rgb="FF002060"/>
        <rFont val="Calibri (Body)"/>
      </rPr>
      <t>0.9984276</t>
    </r>
    <r>
      <rPr>
        <sz val="12"/>
        <color theme="1"/>
        <rFont val="Calibri"/>
        <family val="2"/>
        <scheme val="minor"/>
      </rPr>
      <t xml:space="preserve"> muy cercano a 1. El </t>
    </r>
    <r>
      <rPr>
        <b/>
        <sz val="12"/>
        <color theme="1"/>
        <rFont val="Calibri"/>
        <family val="2"/>
        <scheme val="minor"/>
      </rPr>
      <t>Valor crítico F</t>
    </r>
    <r>
      <rPr>
        <sz val="12"/>
        <color theme="1"/>
        <rFont val="Calibri"/>
        <family val="2"/>
        <scheme val="minor"/>
      </rPr>
      <t> y las probabilidades son menores a 0.05, por lo tanto ahora si podemos concluir estadísticamente nuestra ecuación de predicción.</t>
    </r>
  </si>
  <si>
    <t>Ecuación</t>
  </si>
  <si>
    <t>B0</t>
  </si>
  <si>
    <t>B1</t>
  </si>
  <si>
    <t>B2</t>
  </si>
  <si>
    <t>B3</t>
  </si>
  <si>
    <t>X1 Carbohidratos (g)</t>
  </si>
  <si>
    <t>X2 Lípidos/grasas (g)</t>
  </si>
  <si>
    <t>X3 Proteínas (g)</t>
  </si>
  <si>
    <t>Cantidad (g)</t>
  </si>
  <si>
    <t>Y(Calorías)</t>
  </si>
  <si>
    <t>y (calorías) = 0 + 4.06  (carbohidratos) + 8.64 (lípidos) + 4.31 (proteínas)</t>
  </si>
  <si>
    <t>7. Validación del modelo y Estudios complementarios:</t>
  </si>
  <si>
    <t>Este paso consiste en poner a prueba el modelo antes de darlo como bueno. Para ello, se realizan pruebas con datos de resultados ya conocidos y diferentes a los usados durante la etapa de construcción del modelo. </t>
  </si>
  <si>
    <t>Para validar el modelo tomaremos los datos de alimentos que no están contenidos en nuestra muestra de datos y los usaremos en nuestra ecuación.</t>
  </si>
  <si>
    <t>Fuente:</t>
  </si>
  <si>
    <t>Carbohidratos (g):</t>
  </si>
  <si>
    <t>Lípidos (g):</t>
  </si>
  <si>
    <t>Proteínas (g):</t>
  </si>
  <si>
    <t>Calorías (kcal):</t>
  </si>
  <si>
    <t>Cajeta Quemada Coronado</t>
  </si>
  <si>
    <t>y  = 0 + 4.06  (carbohidratos) + 8.64 (lípidos) + 4.31 (proteínas) =</t>
  </si>
  <si>
    <r>
      <t>340.855</t>
    </r>
    <r>
      <rPr>
        <sz val="12"/>
        <color theme="1"/>
        <rFont val="Calibri (Body)"/>
      </rPr>
      <t> es aproximado a </t>
    </r>
    <r>
      <rPr>
        <b/>
        <sz val="12"/>
        <color theme="1"/>
        <rFont val="Calibri (Body)"/>
      </rPr>
      <t>336 </t>
    </r>
    <r>
      <rPr>
        <sz val="12"/>
        <color theme="1"/>
        <rFont val="Calibri (Body)"/>
      </rPr>
      <t>que muestra su etiqueta y se observa un error de </t>
    </r>
    <r>
      <rPr>
        <b/>
        <sz val="12"/>
        <color theme="1"/>
        <rFont val="Calibri (Body)"/>
      </rPr>
      <t>+4.855</t>
    </r>
    <r>
      <rPr>
        <sz val="12"/>
        <color theme="1"/>
        <rFont val="Calibri (Body)"/>
      </rPr>
      <t>, que está dentro de los valores observados, tomando en cuenta que para el análisis usamos un </t>
    </r>
    <r>
      <rPr>
        <b/>
        <sz val="12"/>
        <color theme="1"/>
        <rFont val="Calibri (Body)"/>
      </rPr>
      <t>valor a</t>
    </r>
    <r>
      <rPr>
        <sz val="12"/>
        <color theme="1"/>
        <rFont val="Calibri (Body)"/>
      </rPr>
      <t> de 0.05 que nos da 95% de confianza en el modelo. </t>
    </r>
  </si>
  <si>
    <t>Galletas Sponch</t>
  </si>
  <si>
    <r>
      <t>367.81</t>
    </r>
    <r>
      <rPr>
        <sz val="12"/>
        <color theme="1"/>
        <rFont val="Calibri (Body)"/>
      </rPr>
      <t xml:space="preserve"> es aproximado a </t>
    </r>
    <r>
      <rPr>
        <b/>
        <sz val="12"/>
        <color theme="1"/>
        <rFont val="Calibri (Body)"/>
      </rPr>
      <t xml:space="preserve">365 </t>
    </r>
    <r>
      <rPr>
        <sz val="12"/>
        <color theme="1"/>
        <rFont val="Calibri (Body)"/>
      </rPr>
      <t>que muestra su etiqueta y se observa un error de </t>
    </r>
    <r>
      <rPr>
        <b/>
        <sz val="12"/>
        <color theme="1"/>
        <rFont val="Calibri (Body)"/>
      </rPr>
      <t>+2.81</t>
    </r>
    <r>
      <rPr>
        <sz val="12"/>
        <color theme="1"/>
        <rFont val="Calibri (Body)"/>
      </rPr>
      <t>, que está dentro de los valores observados, tomando en cuenta que para el análisis usamos un </t>
    </r>
    <r>
      <rPr>
        <b/>
        <sz val="12"/>
        <color theme="1"/>
        <rFont val="Calibri (Body)"/>
      </rPr>
      <t>valor a</t>
    </r>
    <r>
      <rPr>
        <sz val="12"/>
        <color theme="1"/>
        <rFont val="Calibri (Body)"/>
      </rPr>
      <t> de 0.05 que nos da 95% de confianza en el modelo. </t>
    </r>
  </si>
  <si>
    <t>Cereal CookieCrisp</t>
  </si>
  <si>
    <r>
      <t>378.79</t>
    </r>
    <r>
      <rPr>
        <sz val="12"/>
        <color theme="1"/>
        <rFont val="Calibri (Body)"/>
      </rPr>
      <t xml:space="preserve"> es aproximado a </t>
    </r>
    <r>
      <rPr>
        <b/>
        <sz val="12"/>
        <color theme="1"/>
        <rFont val="Calibri (Body)"/>
      </rPr>
      <t xml:space="preserve">373 </t>
    </r>
    <r>
      <rPr>
        <sz val="12"/>
        <color theme="1"/>
        <rFont val="Calibri (Body)"/>
      </rPr>
      <t>que muestra su etiqueta y se observa un error de </t>
    </r>
    <r>
      <rPr>
        <b/>
        <sz val="12"/>
        <color theme="1"/>
        <rFont val="Calibri (Body)"/>
      </rPr>
      <t>+5.79</t>
    </r>
    <r>
      <rPr>
        <sz val="12"/>
        <color theme="1"/>
        <rFont val="Calibri (Body)"/>
      </rPr>
      <t>, que está dentro de los valores observados, tomando en cuenta que para el análisis usamos un </t>
    </r>
    <r>
      <rPr>
        <b/>
        <sz val="12"/>
        <color theme="1"/>
        <rFont val="Calibri (Body)"/>
      </rPr>
      <t>valor a</t>
    </r>
    <r>
      <rPr>
        <sz val="12"/>
        <color theme="1"/>
        <rFont val="Calibri (Body)"/>
      </rPr>
      <t> de 0.05 que nos da 95% de confianza en el modelo. </t>
    </r>
  </si>
  <si>
    <t>8. Conclusión práctica:</t>
  </si>
  <si>
    <t>Con los datos de los alimentos que consumí estas últimas semanas fue posible obtener un modelo matemático que calcula las calorías de un alimento de acuerdo a la cantidad de nutrientes que contiene. 
Para obtener la ecuación con la variable de salida “Calorías” tuve que realizar varios análisis de regresión, en este caso tres. En el primer análisis, la variable de entrada “Sodio” tenía un valor p más alto que el valor a (que en este caso consideramos como 0.05), por lo que no era un factor significativo. En el segundo análisis ya no tomé en cuenta al “Sodio”, entonces las variables y el modelo eran significativos, sin embargo, para obtener los coeficientes tuve que hacer otra regresión.
En el último análisis le di a B0 (intercepción)  un valor de 0 para que si las variables de entrada fuesen 0, el resultado fuera también 0; de este análisis tomé los coeficientes de las X´s para mi ecuación. 
Después de realizar la validación con tres productos diferentes puedo asegurar que el modelo cumple con el 95% de confianza.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</si>
</sst>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Calibri"/>
      <family val="2"/>
      <scheme val="minor"/>
    </font>
    <font>
      <b/>
      <sz val="11"/>
      <color rgb="FFFFFFFF"/>
      <name val="Calibri"/>
      <family val="2"/>
      <scheme val="minor"/>
    </font>
    <font>
      <sz val="11"/>
      <color theme="1"/>
      <name val="Calibri"/>
      <family val="2"/>
      <scheme val="minor"/>
    </font>
    <font>
      <u/>
      <sz val="11"/>
      <color rgb="FF0066CC"/>
      <name val="Calibri"/>
      <family val="2"/>
      <scheme val="minor"/>
    </font>
    <font>
      <b/>
      <sz val="11"/>
      <color theme="0"/>
      <name val="Calibri"/>
      <family val="2"/>
      <scheme val="minor"/>
    </font>
    <font>
      <u/>
      <sz val="12"/>
      <color theme="10"/>
      <name val="Calibri"/>
      <family val="2"/>
      <scheme val="minor"/>
    </font>
    <font>
      <sz val="12"/>
      <color theme="1"/>
      <name val="Calibri"/>
      <family val="2"/>
      <scheme val="minor"/>
    </font>
    <font>
      <b/>
      <sz val="12"/>
      <color theme="1"/>
      <name val="Calibri"/>
      <family val="2"/>
      <scheme val="minor"/>
    </font>
    <font>
      <sz val="11"/>
      <color rgb="FF000000"/>
      <name val="Calibri"/>
      <family val="2"/>
      <scheme val="minor"/>
    </font>
    <font>
      <sz val="18"/>
      <color theme="1"/>
      <name val="Calibri (Body)"/>
    </font>
    <font>
      <sz val="12"/>
      <color theme="1"/>
      <name val="Calibri (Body)"/>
    </font>
    <font>
      <b/>
      <sz val="12"/>
      <color theme="1"/>
      <name val="Calibri (Body)"/>
    </font>
    <font>
      <i/>
      <sz val="12"/>
      <color theme="1"/>
      <name val="Calibri"/>
      <family val="2"/>
      <scheme val="minor"/>
    </font>
    <font>
      <b/>
      <i/>
      <sz val="12"/>
      <color rgb="FF002060"/>
      <name val="Calibri"/>
      <family val="2"/>
      <scheme val="minor"/>
    </font>
    <font>
      <b/>
      <i/>
      <sz val="12"/>
      <color rgb="FF002060"/>
      <name val="Calibri (Body)"/>
    </font>
    <font>
      <b/>
      <sz val="12"/>
      <color rgb="FF002060"/>
      <name val="Calibri (Body)"/>
    </font>
    <font>
      <sz val="14"/>
      <color theme="1"/>
      <name val="Calibri"/>
      <family val="2"/>
      <scheme val="minor"/>
    </font>
    <font>
      <b/>
      <sz val="14"/>
      <color theme="1"/>
      <name val="Calibri (Body)"/>
    </font>
    <font>
      <sz val="10"/>
      <color rgb="FFA0C4FF"/>
      <name val="Calibri"/>
      <family val="2"/>
      <scheme val="minor"/>
    </font>
    <font>
      <b/>
      <sz val="14"/>
      <color theme="1"/>
      <name val="Calibri"/>
      <family val="2"/>
      <scheme val="minor"/>
    </font>
    <font>
      <sz val="16"/>
      <color theme="1"/>
      <name val="Calibri"/>
      <family val="2"/>
      <scheme val="minor"/>
    </font>
    <font>
      <sz val="16"/>
      <color rgb="FF002060"/>
      <name val="Calibri"/>
      <family val="2"/>
      <scheme val="minor"/>
    </font>
    <font>
      <b/>
      <sz val="14"/>
      <color rgb="FF002060"/>
      <name val="Calibri"/>
      <family val="2"/>
      <scheme val="minor"/>
    </font>
  </fonts>
  <fills count="11">
    <fill>
      <patternFill patternType="none"/>
    </fill>
    <fill>
      <patternFill patternType="gray125"/>
    </fill>
    <fill>
      <patternFill patternType="solid">
        <fgColor rgb="FF00B0F0"/>
        <bgColor indexed="64"/>
      </patternFill>
    </fill>
    <fill>
      <patternFill patternType="solid">
        <fgColor rgb="FF00B050"/>
        <bgColor indexed="64"/>
      </patternFill>
    </fill>
    <fill>
      <patternFill patternType="solid">
        <fgColor rgb="FF7030A0"/>
        <bgColor indexed="64"/>
      </patternFill>
    </fill>
    <fill>
      <patternFill patternType="solid">
        <fgColor theme="5"/>
        <bgColor indexed="64"/>
      </patternFill>
    </fill>
    <fill>
      <patternFill patternType="solid">
        <fgColor rgb="FFF1CBFE"/>
        <bgColor indexed="64"/>
      </patternFill>
    </fill>
    <fill>
      <patternFill patternType="solid">
        <fgColor rgb="FFCAFFBF"/>
        <bgColor indexed="64"/>
      </patternFill>
    </fill>
    <fill>
      <patternFill patternType="solid">
        <fgColor rgb="FFFDFFB6"/>
        <bgColor indexed="64"/>
      </patternFill>
    </fill>
    <fill>
      <patternFill patternType="solid">
        <fgColor rgb="FFFFADAD"/>
        <bgColor indexed="64"/>
      </patternFill>
    </fill>
    <fill>
      <patternFill patternType="solid">
        <fgColor rgb="FFFFD6A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49">
    <xf numFmtId="0" fontId="0" fillId="0" borderId="0" xfId="0"/>
    <xf numFmtId="0" fontId="1" fillId="0" borderId="0" xfId="0" applyFont="1"/>
    <xf numFmtId="0" fontId="2" fillId="0" borderId="0" xfId="0" applyFont="1"/>
    <xf numFmtId="0" fontId="3" fillId="0" borderId="0" xfId="0" applyFont="1"/>
    <xf numFmtId="0" fontId="4" fillId="2" borderId="1" xfId="0" applyFont="1" applyFill="1" applyBorder="1"/>
    <xf numFmtId="0" fontId="4" fillId="3" borderId="1" xfId="0" applyFont="1" applyFill="1" applyBorder="1"/>
    <xf numFmtId="0" fontId="4" fillId="4" borderId="1" xfId="0" applyFont="1" applyFill="1" applyBorder="1"/>
    <xf numFmtId="0" fontId="4" fillId="5" borderId="2" xfId="0" applyFont="1" applyFill="1" applyBorder="1"/>
    <xf numFmtId="14" fontId="2" fillId="0" borderId="0" xfId="0" applyNumberFormat="1" applyFont="1" applyAlignment="1">
      <alignment horizontal="right"/>
    </xf>
    <xf numFmtId="0" fontId="2" fillId="0" borderId="0" xfId="0" applyFont="1" applyAlignment="1">
      <alignment horizontal="right"/>
    </xf>
    <xf numFmtId="0" fontId="5" fillId="0" borderId="0" xfId="1"/>
    <xf numFmtId="0" fontId="8" fillId="0" borderId="0" xfId="0" applyFont="1"/>
    <xf numFmtId="0" fontId="0" fillId="0" borderId="0" xfId="0" applyAlignment="1">
      <alignment horizontal="center"/>
    </xf>
    <xf numFmtId="0" fontId="9" fillId="0" borderId="0" xfId="0" applyFont="1" applyAlignment="1">
      <alignment horizontal="center" vertical="center"/>
    </xf>
    <xf numFmtId="0" fontId="0" fillId="0" borderId="0" xfId="0" applyFont="1"/>
    <xf numFmtId="0" fontId="0" fillId="0" borderId="0" xfId="0" applyFont="1" applyAlignment="1">
      <alignment horizontal="left"/>
    </xf>
    <xf numFmtId="0" fontId="12" fillId="0" borderId="0" xfId="0" applyFont="1"/>
    <xf numFmtId="0" fontId="11" fillId="0" borderId="0" xfId="0" applyFont="1" applyAlignment="1">
      <alignment horizontal="left"/>
    </xf>
    <xf numFmtId="0" fontId="13" fillId="0" borderId="0" xfId="0" applyFont="1" applyAlignment="1">
      <alignment horizontal="left"/>
    </xf>
    <xf numFmtId="0" fontId="7" fillId="0" borderId="0" xfId="0" applyFont="1"/>
    <xf numFmtId="0" fontId="7" fillId="0" borderId="0" xfId="0" applyFont="1" applyAlignment="1">
      <alignment horizontal="left"/>
    </xf>
    <xf numFmtId="0" fontId="0" fillId="0" borderId="0" xfId="0" applyFill="1" applyBorder="1" applyAlignment="1"/>
    <xf numFmtId="0" fontId="0" fillId="0" borderId="3" xfId="0" applyFill="1" applyBorder="1" applyAlignment="1"/>
    <xf numFmtId="0" fontId="12" fillId="0" borderId="4" xfId="0" applyFont="1" applyFill="1" applyBorder="1" applyAlignment="1">
      <alignment horizontal="center"/>
    </xf>
    <xf numFmtId="0" fontId="12" fillId="0" borderId="4" xfId="0" applyFont="1" applyFill="1" applyBorder="1" applyAlignment="1">
      <alignment horizontal="centerContinuous"/>
    </xf>
    <xf numFmtId="0" fontId="0" fillId="7" borderId="0" xfId="0" applyFill="1" applyBorder="1" applyAlignment="1"/>
    <xf numFmtId="0" fontId="0" fillId="8" borderId="0" xfId="0" applyFill="1" applyBorder="1" applyAlignment="1"/>
    <xf numFmtId="0" fontId="0" fillId="0" borderId="0" xfId="0" applyAlignment="1">
      <alignment horizontal="left"/>
    </xf>
    <xf numFmtId="0" fontId="12" fillId="8" borderId="4" xfId="0" applyFont="1" applyFill="1" applyBorder="1" applyAlignment="1">
      <alignment horizontal="center"/>
    </xf>
    <xf numFmtId="0" fontId="14" fillId="0" borderId="0" xfId="0" applyFont="1"/>
    <xf numFmtId="0" fontId="0" fillId="0" borderId="0" xfId="0" applyFont="1" applyAlignment="1">
      <alignment horizontal="left" wrapText="1"/>
    </xf>
    <xf numFmtId="0" fontId="0" fillId="9" borderId="3" xfId="0" applyFill="1" applyBorder="1" applyAlignment="1"/>
    <xf numFmtId="0" fontId="0" fillId="7" borderId="3" xfId="0" applyFill="1" applyBorder="1" applyAlignment="1"/>
    <xf numFmtId="0" fontId="16" fillId="0" borderId="0" xfId="0" applyFont="1" applyAlignment="1">
      <alignment horizontal="left"/>
    </xf>
    <xf numFmtId="0" fontId="18" fillId="0" borderId="0" xfId="0" applyFont="1" applyAlignment="1">
      <alignment horizontal="left"/>
    </xf>
    <xf numFmtId="0" fontId="0" fillId="8" borderId="3" xfId="0" applyFill="1" applyBorder="1" applyAlignment="1"/>
    <xf numFmtId="0" fontId="0" fillId="10" borderId="0" xfId="0" applyFill="1" applyBorder="1" applyAlignment="1"/>
    <xf numFmtId="0" fontId="19" fillId="0" borderId="0" xfId="0" applyFont="1"/>
    <xf numFmtId="0" fontId="0" fillId="7" borderId="0" xfId="0" applyFill="1"/>
    <xf numFmtId="0" fontId="20" fillId="0" borderId="0" xfId="0" applyFont="1" applyAlignment="1">
      <alignment horizontal="right" vertical="center"/>
    </xf>
    <xf numFmtId="0" fontId="0" fillId="9" borderId="0" xfId="0" applyFill="1"/>
    <xf numFmtId="0" fontId="20" fillId="0" borderId="0" xfId="0" applyFont="1" applyAlignment="1">
      <alignment horizontal="left" vertical="center"/>
    </xf>
    <xf numFmtId="0" fontId="21" fillId="0" borderId="0" xfId="0" applyFont="1" applyAlignment="1">
      <alignment horizontal="center" vertical="center"/>
    </xf>
    <xf numFmtId="0" fontId="19" fillId="0" borderId="0" xfId="0" applyFont="1" applyAlignment="1">
      <alignment horizontal="left"/>
    </xf>
    <xf numFmtId="0" fontId="0" fillId="6" borderId="0" xfId="0" applyFill="1"/>
    <xf numFmtId="0" fontId="22" fillId="0" borderId="0" xfId="0" applyFont="1" applyAlignment="1">
      <alignment horizontal="center"/>
    </xf>
    <xf numFmtId="0" fontId="5" fillId="0" borderId="0" xfId="1" applyAlignment="1"/>
    <xf numFmtId="0" fontId="0" fillId="0" borderId="0" xfId="0" applyAlignment="1">
      <alignment horizontal="left"/>
    </xf>
    <xf numFmtId="0" fontId="0" fillId="0" borderId="0" xfId="0"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colors>
    <mruColors>
      <color rgb="FFF1CBFE"/>
      <color rgb="FFFFADAD"/>
      <color rgb="FFFF7AA2"/>
      <color rgb="FFCAFFBF"/>
      <color rgb="FFFDFFB6"/>
      <color rgb="FFFFD6A5"/>
      <color rgb="FFA0C4FF"/>
      <color rgb="FFF7A9D4"/>
      <color rgb="FFFFC6FF"/>
      <color rgb="FFFFCC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8" Type="http://schemas.openxmlformats.org/officeDocument/2006/relationships/hyperlink" Target="https://www.fatsecret.com.mx/calor%C3%ADas-nutrici&#243;n/dulces-de-la-rosa/pulparindo/1-porci&#243;n" TargetMode="External"/><Relationship Id="rId13" Type="http://schemas.openxmlformats.org/officeDocument/2006/relationships/hyperlink" Target="https://www.fatsecret.com.mx/calor%C3%ADas-nutrici&#243;n/nestl&#233;/trix/1-porci&#243;n" TargetMode="External"/><Relationship Id="rId18" Type="http://schemas.openxmlformats.org/officeDocument/2006/relationships/hyperlink" Target="https://www.fatsecret.com.mx/calor%C3%ADas-nutrici&#243;n/gen&#233;rico/chorizo?portionid=6296&amp;portionamount=1,000" TargetMode="External"/><Relationship Id="rId3" Type="http://schemas.openxmlformats.org/officeDocument/2006/relationships/hyperlink" Target="https://www.fatsecret.com.mx/calor%C3%ADas-nutrici&#243;n/mccormick/mermelada-de-fresa/1-porci&#243;n" TargetMode="External"/><Relationship Id="rId21" Type="http://schemas.openxmlformats.org/officeDocument/2006/relationships/hyperlink" Target="https://www.fatsecret.com.mx/calor%C3%ADas-nutrici&#243;n/gamesa/galletas-marias/8-galletas" TargetMode="External"/><Relationship Id="rId7" Type="http://schemas.openxmlformats.org/officeDocument/2006/relationships/hyperlink" Target="https://www.fatsecret.com.mx/calor%C3%ADas-nutrici&#243;n/sanissimo/tostadas-de-ma%C3%ADz-horneadas/1-pieza" TargetMode="External"/><Relationship Id="rId12" Type="http://schemas.openxmlformats.org/officeDocument/2006/relationships/hyperlink" Target="https://www.fatsecret.com.mx/calor%C3%ADas-nutrici&#243;n/santa-clara/leche-entera/100ml" TargetMode="External"/><Relationship Id="rId17" Type="http://schemas.openxmlformats.org/officeDocument/2006/relationships/hyperlink" Target="https://www.fatsecret.com.mx/calor%C3%ADas-nutrici&#243;n/gen&#233;rico/huevo-revuelto" TargetMode="External"/><Relationship Id="rId2" Type="http://schemas.openxmlformats.org/officeDocument/2006/relationships/hyperlink" Target="https://www.fatsecret.com.mx/calor%C3%ADas-nutrici&#243;n/bimbo/pan-tostado/1-rebanada" TargetMode="External"/><Relationship Id="rId16" Type="http://schemas.openxmlformats.org/officeDocument/2006/relationships/hyperlink" Target="https://www.fatsecret.com.mx/calor%C3%ADas-nutrici&#243;n/dulces-de-la-rosa/pulparindo/1-porci&#243;n" TargetMode="External"/><Relationship Id="rId20" Type="http://schemas.openxmlformats.org/officeDocument/2006/relationships/hyperlink" Target="https://www.fatsecret.com.mx/calor%C3%ADas-nutrici&#243;n/gen&#233;rico/pizza-de-queso-con-verduras" TargetMode="External"/><Relationship Id="rId1" Type="http://schemas.openxmlformats.org/officeDocument/2006/relationships/hyperlink" Target="https://www.fatsecret.com.mx/calor%C3%ADas-nutrici&#243;n/bimbo/pan-tostado/1-rebanada" TargetMode="External"/><Relationship Id="rId6" Type="http://schemas.openxmlformats.org/officeDocument/2006/relationships/hyperlink" Target="https://www.fatsecret.com.mx/calor%C3%ADas-nutrici&#243;n/dulces-vero/pica-fresa/1-pica-fresa" TargetMode="External"/><Relationship Id="rId11" Type="http://schemas.openxmlformats.org/officeDocument/2006/relationships/hyperlink" Target="https://www.fatsecret.com.mx/calor%C3%ADas-nutrici&#243;n/bimbo/pan-tostado/1-rebanada" TargetMode="External"/><Relationship Id="rId5" Type="http://schemas.openxmlformats.org/officeDocument/2006/relationships/hyperlink" Target="https://www.fatsecret.com.mx/calor%C3%ADas-nutrici&#243;n/gamesa/galletas-marias/8-galletas" TargetMode="External"/><Relationship Id="rId15" Type="http://schemas.openxmlformats.org/officeDocument/2006/relationships/hyperlink" Target="https://www.fatsecret.com.mx/calor%C3%ADas-nutrici&#243;n/gamesa/galletas-marias/8-galletas" TargetMode="External"/><Relationship Id="rId10" Type="http://schemas.openxmlformats.org/officeDocument/2006/relationships/hyperlink" Target="https://www.fatsecret.com.mx/calor%C3%ADas-nutrici&#243;n/gen&#233;rico/aguacate" TargetMode="External"/><Relationship Id="rId19" Type="http://schemas.openxmlformats.org/officeDocument/2006/relationships/hyperlink" Target="https://www.fatsecret.com.mx/calor%C3%ADas-nutrici&#243;n/gen&#233;rico/pizza-de-queso-con-verduras" TargetMode="External"/><Relationship Id="rId4" Type="http://schemas.openxmlformats.org/officeDocument/2006/relationships/hyperlink" Target="https://www.fatsecret.com.mx/calor%C3%ADas-nutrici&#243;n/gen&#233;rico/queso?portionid=2363&amp;portionamount=1,000" TargetMode="External"/><Relationship Id="rId9" Type="http://schemas.openxmlformats.org/officeDocument/2006/relationships/hyperlink" Target="https://www.fatsecret.com.mx/calor%C3%ADas-nutrici&#243;n/gen&#233;rico/caldo-de-res?portionid=10286760&amp;portionamount=1,000" TargetMode="External"/><Relationship Id="rId14" Type="http://schemas.openxmlformats.org/officeDocument/2006/relationships/hyperlink" Target="https://www.fatsecret.com.mx/calor%C3%ADas-nutrici&#243;n/gen&#233;rico/caldo-de-res?portionid=10286760&amp;portionamount=1,0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D1DBD-DA66-DA4C-86F4-D52DA8A433CC}">
  <dimension ref="A1:I21"/>
  <sheetViews>
    <sheetView tabSelected="1" topLeftCell="A4" zoomScale="150" workbookViewId="0">
      <selection activeCell="E9" sqref="E9"/>
    </sheetView>
  </sheetViews>
  <sheetFormatPr baseColWidth="10" defaultRowHeight="16" x14ac:dyDescent="0.2"/>
  <cols>
    <col min="1" max="2" width="16" customWidth="1"/>
    <col min="3" max="3" width="17.1640625" customWidth="1"/>
    <col min="4" max="4" width="19.83203125" customWidth="1"/>
    <col min="5" max="5" width="18.83203125" customWidth="1"/>
    <col min="6" max="6" width="18.5" customWidth="1"/>
    <col min="7" max="7" width="23.5" customWidth="1"/>
    <col min="8" max="8" width="16.6640625" customWidth="1"/>
    <col min="9" max="9" width="23" customWidth="1"/>
  </cols>
  <sheetData>
    <row r="1" spans="1:9" x14ac:dyDescent="0.2">
      <c r="A1" t="s">
        <v>112</v>
      </c>
    </row>
    <row r="2" spans="1:9" ht="17" thickBot="1" x14ac:dyDescent="0.25"/>
    <row r="3" spans="1:9" x14ac:dyDescent="0.2">
      <c r="A3" s="24" t="s">
        <v>113</v>
      </c>
      <c r="B3" s="24"/>
      <c r="D3" s="27" t="s">
        <v>136</v>
      </c>
      <c r="E3" s="27"/>
      <c r="F3" s="27" t="s">
        <v>137</v>
      </c>
      <c r="G3" s="27"/>
    </row>
    <row r="4" spans="1:9" x14ac:dyDescent="0.2">
      <c r="A4" s="21" t="s">
        <v>114</v>
      </c>
      <c r="B4" s="21">
        <v>0.99791039052131836</v>
      </c>
      <c r="D4" t="s">
        <v>138</v>
      </c>
      <c r="F4" s="27" t="s">
        <v>139</v>
      </c>
      <c r="G4" s="27"/>
    </row>
    <row r="5" spans="1:9" x14ac:dyDescent="0.2">
      <c r="A5" s="26" t="s">
        <v>115</v>
      </c>
      <c r="B5" s="25">
        <v>0.99582514751040996</v>
      </c>
      <c r="D5" t="s">
        <v>141</v>
      </c>
      <c r="F5" s="27" t="s">
        <v>140</v>
      </c>
      <c r="G5" s="27"/>
    </row>
    <row r="6" spans="1:9" x14ac:dyDescent="0.2">
      <c r="A6" s="21" t="s">
        <v>116</v>
      </c>
      <c r="B6" s="21">
        <v>0.99554210666365839</v>
      </c>
    </row>
    <row r="7" spans="1:9" x14ac:dyDescent="0.2">
      <c r="A7" s="21" t="s">
        <v>117</v>
      </c>
      <c r="B7" s="21">
        <v>8.9098084327625795</v>
      </c>
    </row>
    <row r="8" spans="1:9" ht="17" thickBot="1" x14ac:dyDescent="0.25">
      <c r="A8" s="22" t="s">
        <v>118</v>
      </c>
      <c r="B8" s="22">
        <v>64</v>
      </c>
    </row>
    <row r="10" spans="1:9" ht="17" thickBot="1" x14ac:dyDescent="0.25">
      <c r="A10" t="s">
        <v>119</v>
      </c>
    </row>
    <row r="11" spans="1:9" x14ac:dyDescent="0.2">
      <c r="A11" s="23"/>
      <c r="B11" s="23" t="s">
        <v>124</v>
      </c>
      <c r="C11" s="23" t="s">
        <v>125</v>
      </c>
      <c r="D11" s="23" t="s">
        <v>126</v>
      </c>
      <c r="E11" s="23" t="s">
        <v>127</v>
      </c>
      <c r="F11" s="28" t="s">
        <v>128</v>
      </c>
    </row>
    <row r="12" spans="1:9" x14ac:dyDescent="0.2">
      <c r="A12" s="21" t="s">
        <v>120</v>
      </c>
      <c r="B12" s="21">
        <v>4</v>
      </c>
      <c r="C12" s="21">
        <v>1117199.412882797</v>
      </c>
      <c r="D12" s="21">
        <v>279299.85322069924</v>
      </c>
      <c r="E12" s="21">
        <v>3518.3089611919017</v>
      </c>
      <c r="F12" s="25">
        <v>1.9563930278690975E-69</v>
      </c>
    </row>
    <row r="13" spans="1:9" x14ac:dyDescent="0.2">
      <c r="A13" s="21" t="s">
        <v>121</v>
      </c>
      <c r="B13" s="21">
        <v>59</v>
      </c>
      <c r="C13" s="21">
        <v>4683.6964922031038</v>
      </c>
      <c r="D13" s="21">
        <v>79.384686308527179</v>
      </c>
      <c r="E13" s="21"/>
      <c r="F13" s="21"/>
    </row>
    <row r="14" spans="1:9" ht="17" thickBot="1" x14ac:dyDescent="0.25">
      <c r="A14" s="22" t="s">
        <v>122</v>
      </c>
      <c r="B14" s="22">
        <v>63</v>
      </c>
      <c r="C14" s="22">
        <v>1121883.109375</v>
      </c>
      <c r="D14" s="22"/>
      <c r="E14" s="22"/>
      <c r="F14" s="22"/>
    </row>
    <row r="15" spans="1:9" ht="17" thickBot="1" x14ac:dyDescent="0.25"/>
    <row r="16" spans="1:9" x14ac:dyDescent="0.2">
      <c r="A16" s="23"/>
      <c r="B16" s="23" t="s">
        <v>129</v>
      </c>
      <c r="C16" s="23" t="s">
        <v>117</v>
      </c>
      <c r="D16" s="23" t="s">
        <v>130</v>
      </c>
      <c r="E16" s="28" t="s">
        <v>131</v>
      </c>
      <c r="F16" s="23" t="s">
        <v>132</v>
      </c>
      <c r="G16" s="23" t="s">
        <v>133</v>
      </c>
      <c r="H16" s="23" t="s">
        <v>134</v>
      </c>
      <c r="I16" s="23" t="s">
        <v>135</v>
      </c>
    </row>
    <row r="17" spans="1:9" x14ac:dyDescent="0.2">
      <c r="A17" s="21" t="s">
        <v>123</v>
      </c>
      <c r="B17" s="21">
        <v>-4.4789922501871287</v>
      </c>
      <c r="C17" s="21">
        <v>2.0953911455793444</v>
      </c>
      <c r="D17" s="21">
        <v>-2.1375447059783936</v>
      </c>
      <c r="E17" s="21">
        <v>3.6708021227151E-2</v>
      </c>
      <c r="F17" s="21">
        <v>-8.6718602477784792</v>
      </c>
      <c r="G17" s="21">
        <v>-0.28612425259577812</v>
      </c>
      <c r="H17" s="21">
        <v>-8.6718602477784792</v>
      </c>
      <c r="I17" s="21">
        <v>-0.28612425259577812</v>
      </c>
    </row>
    <row r="18" spans="1:9" x14ac:dyDescent="0.2">
      <c r="A18" s="21" t="s">
        <v>4</v>
      </c>
      <c r="B18" s="21">
        <v>4.1037089567355141</v>
      </c>
      <c r="C18" s="21">
        <v>7.7732840654367572E-2</v>
      </c>
      <c r="D18" s="21">
        <v>52.792473839754614</v>
      </c>
      <c r="E18" s="25">
        <v>2.2859842512377362E-51</v>
      </c>
      <c r="F18" s="21">
        <v>3.9481659018604525</v>
      </c>
      <c r="G18" s="21">
        <v>4.2592520116105757</v>
      </c>
      <c r="H18" s="21">
        <v>3.9481659018604525</v>
      </c>
      <c r="I18" s="21">
        <v>4.2592520116105757</v>
      </c>
    </row>
    <row r="19" spans="1:9" x14ac:dyDescent="0.2">
      <c r="A19" s="21" t="s">
        <v>5</v>
      </c>
      <c r="B19" s="21">
        <v>8.694451166881457</v>
      </c>
      <c r="C19" s="21">
        <v>0.20047155814793408</v>
      </c>
      <c r="D19" s="21">
        <v>43.369998453673695</v>
      </c>
      <c r="E19" s="25">
        <v>1.8682126893384866E-46</v>
      </c>
      <c r="F19" s="21">
        <v>8.2933085055892874</v>
      </c>
      <c r="G19" s="21">
        <v>9.0955938281736266</v>
      </c>
      <c r="H19" s="21">
        <v>8.2933085055892874</v>
      </c>
      <c r="I19" s="21">
        <v>9.0955938281736266</v>
      </c>
    </row>
    <row r="20" spans="1:9" x14ac:dyDescent="0.2">
      <c r="A20" s="21" t="s">
        <v>6</v>
      </c>
      <c r="B20" s="21">
        <v>4.2877343501954774</v>
      </c>
      <c r="C20" s="21">
        <v>0.11930634571802598</v>
      </c>
      <c r="D20" s="21">
        <v>35.938862466957985</v>
      </c>
      <c r="E20" s="25">
        <v>8.1964644789286865E-42</v>
      </c>
      <c r="F20" s="21">
        <v>4.0490029038371063</v>
      </c>
      <c r="G20" s="21">
        <v>4.5264657965538486</v>
      </c>
      <c r="H20" s="21">
        <v>4.0490029038371063</v>
      </c>
      <c r="I20" s="21">
        <v>4.5264657965538486</v>
      </c>
    </row>
    <row r="21" spans="1:9" ht="17" thickBot="1" x14ac:dyDescent="0.25">
      <c r="A21" s="22" t="s">
        <v>7</v>
      </c>
      <c r="B21" s="22">
        <v>7.6701440403055144E-3</v>
      </c>
      <c r="C21" s="22">
        <v>4.7074906841338788E-3</v>
      </c>
      <c r="D21" s="22">
        <v>1.6293487454275712</v>
      </c>
      <c r="E21" s="31">
        <v>0.108567445939506</v>
      </c>
      <c r="F21" s="22">
        <v>-1.7495230610399589E-3</v>
      </c>
      <c r="G21" s="22">
        <v>1.7089811141650986E-2</v>
      </c>
      <c r="H21" s="22">
        <v>-1.7495230610399589E-3</v>
      </c>
      <c r="I21" s="22">
        <v>1.7089811141650986E-2</v>
      </c>
    </row>
  </sheetData>
  <mergeCells count="4">
    <mergeCell ref="D3:E3"/>
    <mergeCell ref="F3:G3"/>
    <mergeCell ref="F4:G4"/>
    <mergeCell ref="F5:G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80E33-0F62-8B45-B181-9F4F1F6A9341}">
  <dimension ref="A1:I20"/>
  <sheetViews>
    <sheetView zoomScale="125" workbookViewId="0">
      <selection activeCell="F25" sqref="F25"/>
    </sheetView>
  </sheetViews>
  <sheetFormatPr baseColWidth="10" defaultRowHeight="16" x14ac:dyDescent="0.2"/>
  <cols>
    <col min="1" max="1" width="16.6640625" customWidth="1"/>
    <col min="2" max="2" width="18.1640625" customWidth="1"/>
    <col min="3" max="3" width="15.5" customWidth="1"/>
    <col min="4" max="4" width="14.6640625" customWidth="1"/>
    <col min="5" max="5" width="15.5" customWidth="1"/>
    <col min="6" max="6" width="18" customWidth="1"/>
    <col min="7" max="7" width="15.83203125" customWidth="1"/>
    <col min="8" max="8" width="21.33203125" customWidth="1"/>
    <col min="9" max="9" width="18.33203125" customWidth="1"/>
  </cols>
  <sheetData>
    <row r="1" spans="1:9" x14ac:dyDescent="0.2">
      <c r="A1" t="s">
        <v>112</v>
      </c>
    </row>
    <row r="2" spans="1:9" ht="17" thickBot="1" x14ac:dyDescent="0.25"/>
    <row r="3" spans="1:9" x14ac:dyDescent="0.2">
      <c r="A3" s="24" t="s">
        <v>113</v>
      </c>
      <c r="B3" s="24"/>
      <c r="F3" s="27" t="s">
        <v>136</v>
      </c>
      <c r="G3" s="27"/>
      <c r="H3" s="27" t="s">
        <v>137</v>
      </c>
      <c r="I3" s="27"/>
    </row>
    <row r="4" spans="1:9" x14ac:dyDescent="0.2">
      <c r="A4" s="21" t="s">
        <v>114</v>
      </c>
      <c r="B4" s="21">
        <v>0.99781626309870075</v>
      </c>
      <c r="F4" t="s">
        <v>138</v>
      </c>
      <c r="H4" s="27" t="s">
        <v>139</v>
      </c>
      <c r="I4" s="27"/>
    </row>
    <row r="5" spans="1:9" x14ac:dyDescent="0.2">
      <c r="A5" s="26" t="s">
        <v>115</v>
      </c>
      <c r="B5" s="25">
        <v>0.99563729490425568</v>
      </c>
      <c r="F5" t="s">
        <v>141</v>
      </c>
      <c r="H5" s="27" t="s">
        <v>140</v>
      </c>
      <c r="I5" s="27"/>
    </row>
    <row r="6" spans="1:9" x14ac:dyDescent="0.2">
      <c r="A6" s="21" t="s">
        <v>116</v>
      </c>
      <c r="B6" s="21">
        <v>0.99541915964946848</v>
      </c>
    </row>
    <row r="7" spans="1:9" x14ac:dyDescent="0.2">
      <c r="A7" s="21" t="s">
        <v>117</v>
      </c>
      <c r="B7" s="21">
        <v>9.0318373528495144</v>
      </c>
    </row>
    <row r="8" spans="1:9" ht="17" thickBot="1" x14ac:dyDescent="0.25">
      <c r="A8" s="22" t="s">
        <v>118</v>
      </c>
      <c r="B8" s="22">
        <v>64</v>
      </c>
    </row>
    <row r="10" spans="1:9" ht="17" thickBot="1" x14ac:dyDescent="0.25">
      <c r="A10" t="s">
        <v>119</v>
      </c>
    </row>
    <row r="11" spans="1:9" x14ac:dyDescent="0.2">
      <c r="A11" s="23"/>
      <c r="B11" s="23" t="s">
        <v>124</v>
      </c>
      <c r="C11" s="23" t="s">
        <v>125</v>
      </c>
      <c r="D11" s="23" t="s">
        <v>126</v>
      </c>
      <c r="E11" s="23" t="s">
        <v>127</v>
      </c>
      <c r="F11" s="28" t="s">
        <v>128</v>
      </c>
    </row>
    <row r="12" spans="1:9" x14ac:dyDescent="0.2">
      <c r="A12" s="21" t="s">
        <v>120</v>
      </c>
      <c r="B12" s="21">
        <v>3</v>
      </c>
      <c r="C12" s="21">
        <v>1116988.6642169002</v>
      </c>
      <c r="D12" s="21">
        <v>372329.55473896675</v>
      </c>
      <c r="E12" s="21">
        <v>4564.3116967749884</v>
      </c>
      <c r="F12" s="25">
        <v>9.7306483238780387E-71</v>
      </c>
    </row>
    <row r="13" spans="1:9" x14ac:dyDescent="0.2">
      <c r="A13" s="21" t="s">
        <v>121</v>
      </c>
      <c r="B13" s="21">
        <v>60</v>
      </c>
      <c r="C13" s="21">
        <v>4894.4451580996638</v>
      </c>
      <c r="D13" s="21">
        <v>81.574085968327736</v>
      </c>
      <c r="E13" s="21"/>
      <c r="F13" s="21"/>
    </row>
    <row r="14" spans="1:9" ht="17" thickBot="1" x14ac:dyDescent="0.25">
      <c r="A14" s="22" t="s">
        <v>122</v>
      </c>
      <c r="B14" s="22">
        <v>63</v>
      </c>
      <c r="C14" s="22">
        <v>1121883.109375</v>
      </c>
      <c r="D14" s="22"/>
      <c r="E14" s="22"/>
      <c r="F14" s="22"/>
    </row>
    <row r="15" spans="1:9" ht="17" thickBot="1" x14ac:dyDescent="0.25"/>
    <row r="16" spans="1:9" x14ac:dyDescent="0.2">
      <c r="A16" s="23"/>
      <c r="B16" s="23" t="s">
        <v>129</v>
      </c>
      <c r="C16" s="23" t="s">
        <v>117</v>
      </c>
      <c r="D16" s="23" t="s">
        <v>130</v>
      </c>
      <c r="E16" s="28" t="s">
        <v>131</v>
      </c>
      <c r="F16" s="23" t="s">
        <v>132</v>
      </c>
      <c r="G16" s="23" t="s">
        <v>133</v>
      </c>
      <c r="H16" s="23" t="s">
        <v>134</v>
      </c>
      <c r="I16" s="23" t="s">
        <v>135</v>
      </c>
    </row>
    <row r="17" spans="1:9" x14ac:dyDescent="0.2">
      <c r="A17" s="21" t="s">
        <v>123</v>
      </c>
      <c r="B17" s="21">
        <v>-4.9776461939872405</v>
      </c>
      <c r="C17" s="21">
        <v>2.1013115422730904</v>
      </c>
      <c r="D17" s="21">
        <v>-2.3688282740800441</v>
      </c>
      <c r="E17" s="21">
        <v>2.1081230649474036E-2</v>
      </c>
      <c r="F17" s="21">
        <v>-9.1808950953695305</v>
      </c>
      <c r="G17" s="21">
        <v>-0.77439729260495049</v>
      </c>
      <c r="H17" s="21">
        <v>-9.1808950953695305</v>
      </c>
      <c r="I17" s="21">
        <v>-0.77439729260495049</v>
      </c>
    </row>
    <row r="18" spans="1:9" x14ac:dyDescent="0.2">
      <c r="A18" s="21" t="s">
        <v>4</v>
      </c>
      <c r="B18" s="21">
        <v>4.1664769034391087</v>
      </c>
      <c r="C18" s="21">
        <v>6.8440227286698102E-2</v>
      </c>
      <c r="D18" s="21">
        <v>60.877601793834138</v>
      </c>
      <c r="E18" s="25">
        <v>1.2085704550394885E-55</v>
      </c>
      <c r="F18" s="21">
        <v>4.0295760658593656</v>
      </c>
      <c r="G18" s="21">
        <v>4.3033777410188518</v>
      </c>
      <c r="H18" s="21">
        <v>4.0295760658593656</v>
      </c>
      <c r="I18" s="21">
        <v>4.3033777410188518</v>
      </c>
    </row>
    <row r="19" spans="1:9" x14ac:dyDescent="0.2">
      <c r="A19" s="21" t="s">
        <v>5</v>
      </c>
      <c r="B19" s="21">
        <v>8.7809901630367015</v>
      </c>
      <c r="C19" s="21">
        <v>0.19595531793216439</v>
      </c>
      <c r="D19" s="21">
        <v>44.811185813678684</v>
      </c>
      <c r="E19" s="25">
        <v>7.8522423906759818E-48</v>
      </c>
      <c r="F19" s="21">
        <v>8.3890211673648807</v>
      </c>
      <c r="G19" s="21">
        <v>9.1729591587085224</v>
      </c>
      <c r="H19" s="21">
        <v>8.3890211673648807</v>
      </c>
      <c r="I19" s="21">
        <v>9.1729591587085224</v>
      </c>
    </row>
    <row r="20" spans="1:9" ht="17" thickBot="1" x14ac:dyDescent="0.25">
      <c r="A20" s="22" t="s">
        <v>6</v>
      </c>
      <c r="B20" s="22">
        <v>4.341574527792643</v>
      </c>
      <c r="C20" s="22">
        <v>0.11620909270598309</v>
      </c>
      <c r="D20" s="22">
        <v>37.360024303581149</v>
      </c>
      <c r="E20" s="32">
        <v>2.962345231252331E-43</v>
      </c>
      <c r="F20" s="22">
        <v>4.1091217327546117</v>
      </c>
      <c r="G20" s="22">
        <v>4.5740273228306743</v>
      </c>
      <c r="H20" s="22">
        <v>4.1091217327546117</v>
      </c>
      <c r="I20" s="22">
        <v>4.5740273228306743</v>
      </c>
    </row>
  </sheetData>
  <mergeCells count="4">
    <mergeCell ref="F3:G3"/>
    <mergeCell ref="H3:I3"/>
    <mergeCell ref="H4:I4"/>
    <mergeCell ref="H5:I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08168-ECEC-E549-B62B-4AD4E506517C}">
  <dimension ref="A1:I28"/>
  <sheetViews>
    <sheetView topLeftCell="A9" zoomScale="125" workbookViewId="0">
      <selection activeCell="B27" sqref="B27:G28"/>
    </sheetView>
  </sheetViews>
  <sheetFormatPr baseColWidth="10" defaultRowHeight="16" x14ac:dyDescent="0.2"/>
  <cols>
    <col min="1" max="1" width="20.1640625" customWidth="1"/>
    <col min="2" max="2" width="19.6640625" customWidth="1"/>
    <col min="3" max="3" width="24.83203125" customWidth="1"/>
    <col min="4" max="4" width="18.1640625" customWidth="1"/>
    <col min="5" max="5" width="18.83203125" customWidth="1"/>
    <col min="6" max="6" width="17" customWidth="1"/>
    <col min="7" max="7" width="16.83203125" customWidth="1"/>
    <col min="8" max="8" width="13" customWidth="1"/>
    <col min="9" max="9" width="15.6640625" customWidth="1"/>
    <col min="10" max="10" width="13.5" customWidth="1"/>
  </cols>
  <sheetData>
    <row r="1" spans="1:9" x14ac:dyDescent="0.2">
      <c r="A1" t="s">
        <v>112</v>
      </c>
    </row>
    <row r="2" spans="1:9" ht="17" thickBot="1" x14ac:dyDescent="0.25"/>
    <row r="3" spans="1:9" x14ac:dyDescent="0.2">
      <c r="A3" s="24" t="s">
        <v>113</v>
      </c>
      <c r="B3" s="24"/>
      <c r="D3" s="27" t="s">
        <v>136</v>
      </c>
      <c r="E3" s="27"/>
      <c r="F3" s="27" t="s">
        <v>137</v>
      </c>
      <c r="G3" s="27"/>
    </row>
    <row r="4" spans="1:9" x14ac:dyDescent="0.2">
      <c r="A4" s="21" t="s">
        <v>114</v>
      </c>
      <c r="B4" s="21">
        <v>0.99921349967895956</v>
      </c>
      <c r="D4" t="s">
        <v>138</v>
      </c>
      <c r="F4" s="27" t="s">
        <v>139</v>
      </c>
      <c r="G4" s="27"/>
    </row>
    <row r="5" spans="1:9" x14ac:dyDescent="0.2">
      <c r="A5" s="26" t="s">
        <v>115</v>
      </c>
      <c r="B5" s="25">
        <v>0.99842761794067403</v>
      </c>
      <c r="D5" t="s">
        <v>141</v>
      </c>
      <c r="F5" s="27" t="s">
        <v>140</v>
      </c>
      <c r="G5" s="27"/>
    </row>
    <row r="6" spans="1:9" x14ac:dyDescent="0.2">
      <c r="A6" s="21" t="s">
        <v>116</v>
      </c>
      <c r="B6" s="21">
        <v>0.98198262180758145</v>
      </c>
    </row>
    <row r="7" spans="1:9" x14ac:dyDescent="0.2">
      <c r="A7" s="21" t="s">
        <v>117</v>
      </c>
      <c r="B7" s="21">
        <v>9.3670032059346937</v>
      </c>
    </row>
    <row r="8" spans="1:9" ht="17" thickBot="1" x14ac:dyDescent="0.25">
      <c r="A8" s="22" t="s">
        <v>118</v>
      </c>
      <c r="B8" s="22">
        <v>64</v>
      </c>
    </row>
    <row r="10" spans="1:9" ht="17" thickBot="1" x14ac:dyDescent="0.25">
      <c r="A10" t="s">
        <v>119</v>
      </c>
    </row>
    <row r="11" spans="1:9" x14ac:dyDescent="0.2">
      <c r="A11" s="23"/>
      <c r="B11" s="23" t="s">
        <v>124</v>
      </c>
      <c r="C11" s="23" t="s">
        <v>125</v>
      </c>
      <c r="D11" s="23" t="s">
        <v>126</v>
      </c>
      <c r="E11" s="23" t="s">
        <v>127</v>
      </c>
      <c r="F11" s="28" t="s">
        <v>128</v>
      </c>
    </row>
    <row r="12" spans="1:9" x14ac:dyDescent="0.2">
      <c r="A12" s="21" t="s">
        <v>120</v>
      </c>
      <c r="B12" s="21">
        <v>3</v>
      </c>
      <c r="C12" s="21">
        <v>3398518.8143073404</v>
      </c>
      <c r="D12" s="21">
        <v>1132839.6047691135</v>
      </c>
      <c r="E12" s="21">
        <v>12911.214195294357</v>
      </c>
      <c r="F12" s="25">
        <v>3.0045555631285653E-84</v>
      </c>
    </row>
    <row r="13" spans="1:9" x14ac:dyDescent="0.2">
      <c r="A13" s="21" t="s">
        <v>121</v>
      </c>
      <c r="B13" s="21">
        <v>61</v>
      </c>
      <c r="C13" s="21">
        <v>5352.1856926594401</v>
      </c>
      <c r="D13" s="21">
        <v>87.740749059990819</v>
      </c>
      <c r="E13" s="21"/>
      <c r="F13" s="21"/>
    </row>
    <row r="14" spans="1:9" ht="17" thickBot="1" x14ac:dyDescent="0.25">
      <c r="A14" s="22" t="s">
        <v>122</v>
      </c>
      <c r="B14" s="22">
        <v>64</v>
      </c>
      <c r="C14" s="22">
        <v>3403871</v>
      </c>
      <c r="D14" s="22"/>
      <c r="E14" s="22"/>
      <c r="F14" s="22"/>
    </row>
    <row r="15" spans="1:9" ht="17" thickBot="1" x14ac:dyDescent="0.25"/>
    <row r="16" spans="1:9" x14ac:dyDescent="0.2">
      <c r="A16" s="23"/>
      <c r="B16" s="28" t="s">
        <v>129</v>
      </c>
      <c r="C16" s="23" t="s">
        <v>117</v>
      </c>
      <c r="D16" s="23" t="s">
        <v>130</v>
      </c>
      <c r="E16" s="23" t="s">
        <v>131</v>
      </c>
      <c r="F16" s="23" t="s">
        <v>132</v>
      </c>
      <c r="G16" s="23" t="s">
        <v>133</v>
      </c>
      <c r="H16" s="23" t="s">
        <v>134</v>
      </c>
      <c r="I16" s="23" t="s">
        <v>135</v>
      </c>
    </row>
    <row r="17" spans="1:9" x14ac:dyDescent="0.2">
      <c r="A17" s="21" t="s">
        <v>123</v>
      </c>
      <c r="B17" s="36">
        <v>0</v>
      </c>
      <c r="C17" s="21" t="e">
        <v>#N/A</v>
      </c>
      <c r="D17" s="21" t="e">
        <v>#N/A</v>
      </c>
      <c r="E17" s="21" t="e">
        <v>#N/A</v>
      </c>
      <c r="F17" s="21" t="e">
        <v>#N/A</v>
      </c>
      <c r="G17" s="21" t="e">
        <v>#N/A</v>
      </c>
      <c r="H17" s="21" t="e">
        <v>#N/A</v>
      </c>
      <c r="I17" s="21" t="e">
        <v>#N/A</v>
      </c>
    </row>
    <row r="18" spans="1:9" x14ac:dyDescent="0.2">
      <c r="A18" s="26" t="s">
        <v>4</v>
      </c>
      <c r="B18" s="25">
        <v>4.06366110397689</v>
      </c>
      <c r="C18" s="21">
        <v>5.4880508773371306E-2</v>
      </c>
      <c r="D18" s="21">
        <v>74.045616463902533</v>
      </c>
      <c r="E18" s="21">
        <v>1.8895673105647968E-61</v>
      </c>
      <c r="F18" s="21">
        <v>3.9539207442771351</v>
      </c>
      <c r="G18" s="21">
        <v>4.1734014636766448</v>
      </c>
      <c r="H18" s="21">
        <v>3.9539207442771351</v>
      </c>
      <c r="I18" s="21">
        <v>4.1734014636766448</v>
      </c>
    </row>
    <row r="19" spans="1:9" x14ac:dyDescent="0.2">
      <c r="A19" s="26" t="s">
        <v>5</v>
      </c>
      <c r="B19" s="25">
        <v>8.6420796345256043</v>
      </c>
      <c r="C19" s="21">
        <v>0.19391370780369713</v>
      </c>
      <c r="D19" s="21">
        <v>44.566625703811312</v>
      </c>
      <c r="E19" s="21">
        <v>2.9931391683156898E-48</v>
      </c>
      <c r="F19" s="21">
        <v>8.2543252109475134</v>
      </c>
      <c r="G19" s="21">
        <v>9.0298340581036953</v>
      </c>
      <c r="H19" s="21">
        <v>8.2543252109475134</v>
      </c>
      <c r="I19" s="21">
        <v>9.0298340581036953</v>
      </c>
    </row>
    <row r="20" spans="1:9" ht="17" thickBot="1" x14ac:dyDescent="0.25">
      <c r="A20" s="35" t="s">
        <v>6</v>
      </c>
      <c r="B20" s="32">
        <v>4.3106315849356793</v>
      </c>
      <c r="C20" s="22">
        <v>0.11975772341427562</v>
      </c>
      <c r="D20" s="22">
        <v>35.994601951675328</v>
      </c>
      <c r="E20" s="22">
        <v>8.5080564733470005E-43</v>
      </c>
      <c r="F20" s="22">
        <v>4.071161216711193</v>
      </c>
      <c r="G20" s="22">
        <v>4.5501019531601656</v>
      </c>
      <c r="H20" s="22">
        <v>4.071161216711193</v>
      </c>
      <c r="I20" s="22">
        <v>4.5501019531601656</v>
      </c>
    </row>
    <row r="22" spans="1:9" x14ac:dyDescent="0.2">
      <c r="A22" s="26" t="s">
        <v>154</v>
      </c>
      <c r="B22" s="25">
        <v>0</v>
      </c>
      <c r="E22" t="s">
        <v>161</v>
      </c>
    </row>
    <row r="23" spans="1:9" x14ac:dyDescent="0.2">
      <c r="A23" s="26" t="s">
        <v>155</v>
      </c>
      <c r="B23" s="38">
        <f>B18</f>
        <v>4.06366110397689</v>
      </c>
      <c r="D23" s="40" t="s">
        <v>158</v>
      </c>
      <c r="E23">
        <v>77.599999999999994</v>
      </c>
    </row>
    <row r="24" spans="1:9" x14ac:dyDescent="0.2">
      <c r="A24" s="26" t="s">
        <v>156</v>
      </c>
      <c r="B24" s="38">
        <f>B19</f>
        <v>8.6420796345256043</v>
      </c>
      <c r="D24" s="40" t="s">
        <v>159</v>
      </c>
      <c r="E24">
        <v>4.0999999999999996</v>
      </c>
    </row>
    <row r="25" spans="1:9" x14ac:dyDescent="0.2">
      <c r="A25" s="26" t="s">
        <v>157</v>
      </c>
      <c r="B25" s="38">
        <f>B20</f>
        <v>4.3106315849356793</v>
      </c>
      <c r="D25" s="40" t="s">
        <v>160</v>
      </c>
      <c r="E25">
        <v>6.5</v>
      </c>
    </row>
    <row r="27" spans="1:9" x14ac:dyDescent="0.2">
      <c r="A27" s="39" t="s">
        <v>162</v>
      </c>
      <c r="B27" s="41">
        <f>B22+(B23*E23)+(B24*E24)+(B25*E25)</f>
        <v>378.79173347224355</v>
      </c>
      <c r="C27" s="41"/>
      <c r="D27" s="41"/>
      <c r="E27" s="41"/>
      <c r="F27" s="41"/>
      <c r="G27" s="41"/>
    </row>
    <row r="28" spans="1:9" x14ac:dyDescent="0.2">
      <c r="A28" s="39"/>
      <c r="B28" s="41"/>
      <c r="C28" s="41"/>
      <c r="D28" s="41"/>
      <c r="E28" s="41"/>
      <c r="F28" s="41"/>
      <c r="G28" s="41"/>
    </row>
  </sheetData>
  <mergeCells count="6">
    <mergeCell ref="D3:E3"/>
    <mergeCell ref="F3:G3"/>
    <mergeCell ref="F4:G4"/>
    <mergeCell ref="F5:G5"/>
    <mergeCell ref="A27:A28"/>
    <mergeCell ref="B27:G2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1AAE5-0CA5-424A-BC8B-22311F44A685}">
  <dimension ref="A1:X71"/>
  <sheetViews>
    <sheetView topLeftCell="A58" zoomScale="136" zoomScaleNormal="136" workbookViewId="0">
      <selection activeCell="G72" sqref="G72"/>
    </sheetView>
  </sheetViews>
  <sheetFormatPr baseColWidth="10" defaultRowHeight="16" x14ac:dyDescent="0.2"/>
  <cols>
    <col min="1" max="1" width="16.5" customWidth="1"/>
  </cols>
  <sheetData>
    <row r="1" spans="1:12" ht="16" customHeight="1" x14ac:dyDescent="0.2">
      <c r="A1" s="13" t="s">
        <v>142</v>
      </c>
      <c r="B1" s="13"/>
      <c r="C1" s="13"/>
      <c r="D1" s="13"/>
      <c r="E1" s="13"/>
      <c r="F1" s="13"/>
      <c r="G1" s="13"/>
      <c r="H1" s="13"/>
    </row>
    <row r="2" spans="1:12" x14ac:dyDescent="0.2">
      <c r="A2" s="13"/>
      <c r="B2" s="13"/>
      <c r="C2" s="13"/>
      <c r="D2" s="13"/>
      <c r="E2" s="13"/>
      <c r="F2" s="13"/>
      <c r="G2" s="13"/>
      <c r="H2" s="13"/>
    </row>
    <row r="3" spans="1:12" x14ac:dyDescent="0.2">
      <c r="A3" s="13"/>
      <c r="B3" s="13"/>
      <c r="C3" s="13"/>
      <c r="D3" s="13"/>
      <c r="E3" s="13"/>
      <c r="F3" s="13"/>
      <c r="G3" s="13"/>
      <c r="H3" s="13"/>
    </row>
    <row r="4" spans="1:12" x14ac:dyDescent="0.2">
      <c r="A4" s="15" t="s">
        <v>101</v>
      </c>
      <c r="B4" s="15"/>
      <c r="C4" s="15"/>
      <c r="D4" s="15"/>
      <c r="E4" s="15"/>
      <c r="F4" s="15"/>
      <c r="G4" s="15"/>
      <c r="H4" s="15"/>
      <c r="I4" s="15"/>
      <c r="J4" s="15"/>
      <c r="K4" s="15"/>
      <c r="L4" s="15"/>
    </row>
    <row r="5" spans="1:12" x14ac:dyDescent="0.2">
      <c r="A5" s="15" t="s">
        <v>102</v>
      </c>
      <c r="B5" s="15"/>
      <c r="C5" s="15"/>
      <c r="D5" s="14"/>
      <c r="E5" s="14"/>
      <c r="F5" s="14"/>
      <c r="G5" s="14"/>
      <c r="H5" s="14"/>
      <c r="I5" s="14"/>
      <c r="J5" s="14"/>
      <c r="K5" s="14"/>
      <c r="L5" s="14"/>
    </row>
    <row r="6" spans="1:12" x14ac:dyDescent="0.2">
      <c r="A6" s="18" t="s">
        <v>94</v>
      </c>
      <c r="B6" s="18"/>
      <c r="C6" s="18"/>
      <c r="D6" s="18"/>
      <c r="E6" s="14"/>
      <c r="F6" s="14"/>
      <c r="G6" s="14"/>
      <c r="H6" s="14"/>
      <c r="I6" s="14"/>
      <c r="J6" s="14"/>
      <c r="K6" s="14"/>
      <c r="L6" s="14"/>
    </row>
    <row r="7" spans="1:12" x14ac:dyDescent="0.2">
      <c r="A7" s="15" t="s">
        <v>95</v>
      </c>
      <c r="B7" s="15"/>
      <c r="C7" s="15"/>
      <c r="D7" s="14"/>
      <c r="E7" s="14"/>
      <c r="F7" s="14"/>
      <c r="G7" s="14"/>
      <c r="H7" s="14"/>
      <c r="I7" s="14"/>
      <c r="J7" s="14"/>
      <c r="K7" s="14"/>
      <c r="L7" s="14"/>
    </row>
    <row r="8" spans="1:12" x14ac:dyDescent="0.2">
      <c r="A8" s="18" t="s">
        <v>96</v>
      </c>
      <c r="B8" s="18"/>
      <c r="C8" s="18"/>
      <c r="D8" s="18"/>
      <c r="E8" s="16"/>
      <c r="F8" s="14"/>
      <c r="G8" s="14"/>
      <c r="H8" s="14"/>
      <c r="I8" s="14"/>
      <c r="J8" s="14"/>
      <c r="K8" s="14"/>
      <c r="L8" s="14"/>
    </row>
    <row r="9" spans="1:12" x14ac:dyDescent="0.2">
      <c r="A9" s="15" t="s">
        <v>97</v>
      </c>
      <c r="B9" s="15"/>
      <c r="C9" s="15"/>
      <c r="D9" s="14"/>
      <c r="E9" s="14"/>
      <c r="F9" s="14"/>
      <c r="G9" s="14"/>
      <c r="H9" s="14"/>
      <c r="I9" s="14"/>
      <c r="J9" s="14"/>
      <c r="K9" s="14"/>
      <c r="L9" s="14"/>
    </row>
    <row r="10" spans="1:12" x14ac:dyDescent="0.2">
      <c r="A10" s="15" t="s">
        <v>98</v>
      </c>
      <c r="B10" s="15"/>
      <c r="C10" s="15"/>
      <c r="D10" s="14"/>
      <c r="E10" s="14"/>
      <c r="F10" s="14"/>
      <c r="G10" s="14"/>
      <c r="H10" s="14"/>
      <c r="I10" s="14"/>
      <c r="J10" s="14"/>
      <c r="K10" s="14"/>
      <c r="L10" s="14"/>
    </row>
    <row r="11" spans="1:12" x14ac:dyDescent="0.2">
      <c r="A11" s="15" t="s">
        <v>99</v>
      </c>
      <c r="B11" s="15"/>
      <c r="C11" s="15"/>
      <c r="D11" s="14"/>
      <c r="E11" s="14"/>
      <c r="F11" s="14"/>
      <c r="G11" s="14"/>
      <c r="H11" s="14"/>
      <c r="I11" s="14"/>
      <c r="J11" s="14"/>
      <c r="K11" s="14"/>
      <c r="L11" s="14"/>
    </row>
    <row r="12" spans="1:12" x14ac:dyDescent="0.2">
      <c r="A12" s="15" t="s">
        <v>100</v>
      </c>
      <c r="B12" s="15"/>
      <c r="C12" s="15"/>
      <c r="D12" s="14"/>
      <c r="E12" s="14"/>
      <c r="F12" s="14"/>
      <c r="G12" s="14"/>
      <c r="H12" s="14"/>
      <c r="I12" s="14"/>
      <c r="J12" s="14"/>
      <c r="K12" s="14"/>
      <c r="L12" s="14"/>
    </row>
    <row r="13" spans="1:12" x14ac:dyDescent="0.2">
      <c r="A13" s="17" t="s">
        <v>103</v>
      </c>
      <c r="B13" s="17"/>
      <c r="C13" s="17"/>
      <c r="D13" s="17"/>
      <c r="E13" s="17"/>
      <c r="F13" s="17"/>
      <c r="G13" s="17"/>
      <c r="H13" s="17"/>
      <c r="I13" s="17"/>
      <c r="J13" s="17"/>
      <c r="K13" s="17"/>
      <c r="L13" s="14"/>
    </row>
    <row r="14" spans="1:12" x14ac:dyDescent="0.2">
      <c r="A14" s="15" t="s">
        <v>104</v>
      </c>
      <c r="B14" s="15"/>
      <c r="C14" s="15"/>
      <c r="D14" s="15"/>
      <c r="E14" s="15"/>
      <c r="F14" s="15"/>
      <c r="G14" s="15"/>
      <c r="H14" s="14"/>
      <c r="I14" s="14"/>
      <c r="J14" s="14"/>
      <c r="K14" s="14"/>
    </row>
    <row r="15" spans="1:12" x14ac:dyDescent="0.2">
      <c r="A15" s="19" t="s">
        <v>105</v>
      </c>
      <c r="B15" s="14"/>
      <c r="C15" s="14"/>
      <c r="D15" s="14"/>
      <c r="E15" s="14"/>
      <c r="F15" s="14"/>
      <c r="G15" s="14"/>
      <c r="H15" s="14"/>
      <c r="I15" s="14"/>
      <c r="J15" s="14"/>
      <c r="K15" s="14"/>
    </row>
    <row r="16" spans="1:12" x14ac:dyDescent="0.2">
      <c r="A16" s="15" t="s">
        <v>106</v>
      </c>
      <c r="B16" s="15"/>
      <c r="C16" s="15"/>
      <c r="D16" s="15"/>
      <c r="E16" s="15"/>
      <c r="F16" s="15"/>
      <c r="G16" s="15"/>
      <c r="H16" s="15"/>
    </row>
    <row r="17" spans="1:23" x14ac:dyDescent="0.2">
      <c r="A17" s="15" t="s">
        <v>107</v>
      </c>
      <c r="B17" s="15"/>
      <c r="C17" s="15"/>
      <c r="D17" s="15"/>
      <c r="E17" s="15"/>
      <c r="F17" s="15"/>
      <c r="G17" s="15"/>
      <c r="H17" s="15"/>
    </row>
    <row r="18" spans="1:23" x14ac:dyDescent="0.2">
      <c r="A18" s="15" t="s">
        <v>108</v>
      </c>
      <c r="B18" s="15"/>
      <c r="C18" s="15"/>
      <c r="D18" s="15"/>
      <c r="E18" s="15"/>
      <c r="F18" s="15"/>
      <c r="G18" s="15"/>
      <c r="H18" s="15"/>
      <c r="I18" s="15"/>
      <c r="J18" s="15"/>
      <c r="K18" s="15"/>
      <c r="L18" s="15"/>
      <c r="M18" s="15"/>
      <c r="N18" s="15"/>
    </row>
    <row r="19" spans="1:23" x14ac:dyDescent="0.2">
      <c r="A19" s="20" t="s">
        <v>109</v>
      </c>
      <c r="B19" s="20"/>
      <c r="C19" s="20"/>
      <c r="D19" s="20"/>
      <c r="E19" s="20"/>
      <c r="F19" s="20"/>
      <c r="G19" s="20"/>
      <c r="H19" s="20"/>
      <c r="I19" s="20"/>
      <c r="J19" s="20"/>
    </row>
    <row r="20" spans="1:23" x14ac:dyDescent="0.2">
      <c r="A20" s="15" t="s">
        <v>110</v>
      </c>
      <c r="B20" s="15"/>
      <c r="C20" s="15"/>
      <c r="D20" s="15"/>
      <c r="E20" s="15"/>
      <c r="F20" s="15"/>
      <c r="G20" s="14"/>
    </row>
    <row r="21" spans="1:23" x14ac:dyDescent="0.2">
      <c r="A21" s="20" t="s">
        <v>111</v>
      </c>
      <c r="B21" s="20"/>
      <c r="C21" s="20"/>
      <c r="D21" s="20"/>
      <c r="E21" s="20"/>
      <c r="F21" s="20"/>
      <c r="G21" s="20"/>
      <c r="H21" s="20"/>
      <c r="I21" s="20"/>
      <c r="J21" s="20"/>
      <c r="K21" s="20"/>
      <c r="L21" s="20"/>
      <c r="M21" s="20"/>
      <c r="N21" s="20"/>
      <c r="O21" s="20"/>
      <c r="P21" s="20"/>
      <c r="Q21" s="20"/>
    </row>
    <row r="22" spans="1:23" ht="19" x14ac:dyDescent="0.25">
      <c r="A22" s="33" t="s">
        <v>149</v>
      </c>
      <c r="B22" s="33"/>
      <c r="C22" s="33"/>
      <c r="D22" s="33"/>
      <c r="E22" s="33"/>
      <c r="F22" s="33"/>
    </row>
    <row r="23" spans="1:23" x14ac:dyDescent="0.2">
      <c r="A23" s="29" t="s">
        <v>143</v>
      </c>
    </row>
    <row r="24" spans="1:23" x14ac:dyDescent="0.2">
      <c r="A24" s="27" t="s">
        <v>144</v>
      </c>
      <c r="B24" s="27"/>
      <c r="C24" s="27"/>
      <c r="D24" s="27"/>
      <c r="E24" s="27"/>
      <c r="F24" s="27"/>
      <c r="G24" s="27"/>
      <c r="H24" s="27"/>
      <c r="I24" s="27"/>
      <c r="J24" s="27"/>
      <c r="K24" s="27"/>
      <c r="L24" s="27"/>
      <c r="M24" s="27"/>
      <c r="N24" s="27"/>
      <c r="O24" s="27"/>
      <c r="P24" s="27"/>
      <c r="Q24" s="27"/>
    </row>
    <row r="25" spans="1:23" ht="20" customHeight="1" x14ac:dyDescent="0.2">
      <c r="A25" s="30" t="s">
        <v>145</v>
      </c>
      <c r="B25" s="30"/>
      <c r="C25" s="30"/>
      <c r="D25" s="30"/>
      <c r="E25" s="30"/>
      <c r="F25" s="30"/>
      <c r="G25" s="30"/>
      <c r="H25" s="30"/>
      <c r="I25" s="30"/>
      <c r="J25" s="30"/>
      <c r="K25" s="30"/>
      <c r="L25" s="30"/>
      <c r="M25" s="30"/>
      <c r="N25" s="30"/>
      <c r="O25" s="30"/>
      <c r="P25" s="30"/>
    </row>
    <row r="26" spans="1:23" x14ac:dyDescent="0.2">
      <c r="A26" s="30"/>
      <c r="B26" s="30"/>
      <c r="C26" s="30"/>
      <c r="D26" s="30"/>
      <c r="E26" s="30"/>
      <c r="F26" s="30"/>
      <c r="G26" s="30"/>
      <c r="H26" s="30"/>
      <c r="I26" s="30"/>
      <c r="J26" s="30"/>
      <c r="K26" s="30"/>
      <c r="L26" s="30"/>
      <c r="M26" s="30"/>
      <c r="N26" s="30"/>
      <c r="O26" s="30"/>
      <c r="P26" s="30"/>
    </row>
    <row r="27" spans="1:23" ht="20" customHeight="1" x14ac:dyDescent="0.2">
      <c r="A27" s="30" t="s">
        <v>146</v>
      </c>
      <c r="B27" s="30"/>
      <c r="C27" s="30"/>
      <c r="D27" s="30"/>
      <c r="E27" s="30"/>
      <c r="F27" s="30"/>
      <c r="G27" s="30"/>
      <c r="H27" s="30"/>
      <c r="I27" s="30"/>
      <c r="J27" s="30"/>
      <c r="K27" s="30"/>
      <c r="L27" s="30"/>
      <c r="M27" s="30"/>
      <c r="N27" s="30"/>
      <c r="O27" s="30"/>
      <c r="P27" s="30"/>
    </row>
    <row r="28" spans="1:23" x14ac:dyDescent="0.2">
      <c r="A28" s="30"/>
      <c r="B28" s="30"/>
      <c r="C28" s="30"/>
      <c r="D28" s="30"/>
      <c r="E28" s="30"/>
      <c r="F28" s="30"/>
      <c r="G28" s="30"/>
      <c r="H28" s="30"/>
      <c r="I28" s="30"/>
      <c r="J28" s="30"/>
      <c r="K28" s="30"/>
      <c r="L28" s="30"/>
      <c r="M28" s="30"/>
      <c r="N28" s="30"/>
      <c r="O28" s="30"/>
      <c r="P28" s="30"/>
    </row>
    <row r="29" spans="1:23" x14ac:dyDescent="0.2">
      <c r="A29" s="29" t="s">
        <v>147</v>
      </c>
    </row>
    <row r="30" spans="1:23" x14ac:dyDescent="0.2">
      <c r="A30" s="15" t="s">
        <v>151</v>
      </c>
      <c r="B30" s="15"/>
      <c r="C30" s="15"/>
      <c r="D30" s="15"/>
      <c r="E30" s="15"/>
      <c r="F30" s="15"/>
      <c r="G30" s="15"/>
      <c r="H30" s="15"/>
      <c r="I30" s="15"/>
      <c r="J30" s="15"/>
      <c r="K30" s="15"/>
      <c r="L30" s="15"/>
      <c r="M30" s="15"/>
      <c r="N30" s="15"/>
      <c r="O30" s="15"/>
      <c r="P30" s="15"/>
      <c r="Q30" s="15"/>
      <c r="R30" s="15"/>
      <c r="S30" s="15"/>
      <c r="T30" s="15"/>
      <c r="U30" s="15"/>
      <c r="V30" s="15"/>
      <c r="W30" s="15"/>
    </row>
    <row r="31" spans="1:23" x14ac:dyDescent="0.2">
      <c r="A31" s="29" t="s">
        <v>148</v>
      </c>
      <c r="B31" s="34" t="s">
        <v>150</v>
      </c>
      <c r="C31" s="34"/>
      <c r="D31" s="34"/>
      <c r="E31" s="34"/>
      <c r="F31" s="34"/>
      <c r="G31" s="34"/>
      <c r="H31" s="34"/>
      <c r="I31" s="34"/>
      <c r="J31" s="34"/>
      <c r="K31" s="34"/>
      <c r="L31" s="34"/>
      <c r="M31" s="34"/>
      <c r="N31" s="34"/>
      <c r="O31" s="34"/>
      <c r="P31" s="34"/>
      <c r="Q31" s="34"/>
      <c r="R31" s="34"/>
      <c r="S31" s="34"/>
    </row>
    <row r="32" spans="1:23" x14ac:dyDescent="0.2">
      <c r="A32" s="15" t="s">
        <v>152</v>
      </c>
      <c r="B32" s="15"/>
      <c r="C32" s="15"/>
      <c r="D32" s="15"/>
      <c r="E32" s="15"/>
      <c r="F32" s="15"/>
      <c r="G32" s="15"/>
      <c r="H32" s="15"/>
      <c r="I32" s="15"/>
      <c r="J32" s="15"/>
      <c r="K32" s="15"/>
      <c r="L32" s="15"/>
      <c r="M32" s="15"/>
      <c r="N32" s="15"/>
      <c r="O32" s="15"/>
      <c r="P32" s="15"/>
      <c r="Q32" s="15"/>
      <c r="R32" s="15"/>
    </row>
    <row r="33" spans="1:24" ht="19" x14ac:dyDescent="0.25">
      <c r="A33" s="37" t="s">
        <v>153</v>
      </c>
    </row>
    <row r="34" spans="1:24" ht="16" customHeight="1" x14ac:dyDescent="0.2">
      <c r="A34" s="42" t="s">
        <v>163</v>
      </c>
      <c r="B34" s="42"/>
      <c r="C34" s="42"/>
      <c r="D34" s="42"/>
      <c r="E34" s="42"/>
      <c r="F34" s="42"/>
      <c r="G34" s="42"/>
      <c r="H34" s="42"/>
    </row>
    <row r="35" spans="1:24" ht="16" customHeight="1" x14ac:dyDescent="0.2">
      <c r="A35" s="42"/>
      <c r="B35" s="42"/>
      <c r="C35" s="42"/>
      <c r="D35" s="42"/>
      <c r="E35" s="42"/>
      <c r="F35" s="42"/>
      <c r="G35" s="42"/>
      <c r="H35" s="42"/>
    </row>
    <row r="36" spans="1:24" ht="19" x14ac:dyDescent="0.25">
      <c r="A36" s="43" t="s">
        <v>164</v>
      </c>
      <c r="B36" s="43"/>
      <c r="C36" s="43"/>
      <c r="D36" s="43"/>
      <c r="E36" s="43"/>
      <c r="F36" s="43"/>
      <c r="G36" s="43"/>
      <c r="H36" s="14"/>
      <c r="I36" s="14"/>
      <c r="J36" s="14"/>
      <c r="K36" s="14"/>
      <c r="L36" s="14"/>
      <c r="M36" s="14"/>
      <c r="N36" s="14"/>
      <c r="O36" s="14"/>
      <c r="P36" s="14"/>
      <c r="Q36" s="14"/>
      <c r="R36" s="14"/>
      <c r="S36" s="14"/>
      <c r="T36" s="14"/>
      <c r="U36" s="14"/>
      <c r="V36" s="14"/>
      <c r="W36" s="14"/>
      <c r="X36" s="14"/>
    </row>
    <row r="37" spans="1:24" x14ac:dyDescent="0.2">
      <c r="A37" s="15" t="s">
        <v>165</v>
      </c>
      <c r="B37" s="15"/>
      <c r="C37" s="15"/>
      <c r="D37" s="15"/>
      <c r="E37" s="15"/>
      <c r="F37" s="15"/>
      <c r="G37" s="15"/>
      <c r="H37" s="15"/>
      <c r="I37" s="15"/>
      <c r="J37" s="15"/>
      <c r="K37" s="15"/>
      <c r="L37" s="15"/>
      <c r="M37" s="15"/>
      <c r="N37" s="15"/>
      <c r="O37" s="15"/>
      <c r="P37" s="15"/>
      <c r="Q37" s="15"/>
      <c r="R37" s="15"/>
      <c r="S37" s="15"/>
      <c r="T37" s="15"/>
      <c r="U37" s="15"/>
      <c r="V37" s="15"/>
      <c r="W37" s="15"/>
      <c r="X37" s="15"/>
    </row>
    <row r="38" spans="1:24" x14ac:dyDescent="0.2">
      <c r="A38" s="20" t="s">
        <v>166</v>
      </c>
      <c r="B38" s="20"/>
      <c r="C38" s="20"/>
      <c r="D38" s="20"/>
      <c r="E38" s="20"/>
      <c r="F38" s="20"/>
      <c r="G38" s="20"/>
      <c r="H38" s="20"/>
      <c r="I38" s="20"/>
      <c r="J38" s="20"/>
      <c r="K38" s="20"/>
      <c r="L38" s="20"/>
      <c r="M38" s="20"/>
      <c r="N38" s="20"/>
      <c r="O38" s="20"/>
      <c r="P38" s="20"/>
      <c r="Q38" s="20"/>
      <c r="R38" s="14"/>
      <c r="S38" s="14"/>
      <c r="T38" s="14"/>
      <c r="U38" s="14"/>
      <c r="V38" s="14"/>
      <c r="W38" s="14"/>
      <c r="X38" s="14"/>
    </row>
    <row r="39" spans="1:24" ht="19" x14ac:dyDescent="0.25">
      <c r="A39" s="45" t="s">
        <v>172</v>
      </c>
      <c r="B39" s="45"/>
      <c r="C39" s="45"/>
    </row>
    <row r="40" spans="1:24" x14ac:dyDescent="0.2">
      <c r="A40" s="44" t="s">
        <v>171</v>
      </c>
      <c r="B40" s="44">
        <v>336</v>
      </c>
    </row>
    <row r="41" spans="1:24" x14ac:dyDescent="0.2">
      <c r="A41" t="s">
        <v>168</v>
      </c>
      <c r="B41">
        <v>67.2</v>
      </c>
    </row>
    <row r="42" spans="1:24" x14ac:dyDescent="0.2">
      <c r="A42" t="s">
        <v>169</v>
      </c>
      <c r="B42">
        <v>4.8</v>
      </c>
    </row>
    <row r="43" spans="1:24" x14ac:dyDescent="0.2">
      <c r="A43" t="s">
        <v>170</v>
      </c>
      <c r="B43">
        <v>6.1</v>
      </c>
    </row>
    <row r="44" spans="1:24" x14ac:dyDescent="0.2">
      <c r="A44" t="s">
        <v>167</v>
      </c>
      <c r="B44" s="46" t="s">
        <v>21</v>
      </c>
      <c r="C44" s="46"/>
      <c r="D44" s="46"/>
      <c r="E44" s="46"/>
      <c r="F44" s="46"/>
      <c r="G44" s="46"/>
    </row>
    <row r="45" spans="1:24" x14ac:dyDescent="0.2">
      <c r="A45" s="12" t="s">
        <v>173</v>
      </c>
      <c r="B45" s="12"/>
      <c r="C45" s="12"/>
      <c r="D45" s="12"/>
      <c r="E45" s="12"/>
      <c r="F45" s="47">
        <f>340.855</f>
        <v>340.85500000000002</v>
      </c>
    </row>
    <row r="46" spans="1:24" x14ac:dyDescent="0.2">
      <c r="A46" s="17" t="s">
        <v>174</v>
      </c>
      <c r="B46" s="17"/>
      <c r="C46" s="17"/>
      <c r="D46" s="17"/>
      <c r="E46" s="17"/>
      <c r="F46" s="17"/>
      <c r="G46" s="17"/>
      <c r="H46" s="17"/>
      <c r="I46" s="17"/>
      <c r="J46" s="17"/>
      <c r="K46" s="17"/>
      <c r="L46" s="17"/>
      <c r="M46" s="17"/>
      <c r="N46" s="17"/>
      <c r="O46" s="17"/>
      <c r="P46" s="17"/>
      <c r="Q46" s="17"/>
      <c r="R46" s="17"/>
    </row>
    <row r="47" spans="1:24" ht="19" x14ac:dyDescent="0.25">
      <c r="A47" s="45" t="s">
        <v>175</v>
      </c>
      <c r="B47" s="45"/>
    </row>
    <row r="48" spans="1:24" x14ac:dyDescent="0.2">
      <c r="A48" s="44" t="s">
        <v>171</v>
      </c>
      <c r="B48" s="44">
        <v>365</v>
      </c>
    </row>
    <row r="49" spans="1:18" x14ac:dyDescent="0.2">
      <c r="A49" t="s">
        <v>168</v>
      </c>
      <c r="B49">
        <v>70</v>
      </c>
    </row>
    <row r="50" spans="1:18" x14ac:dyDescent="0.2">
      <c r="A50" t="s">
        <v>169</v>
      </c>
      <c r="B50">
        <v>7.8</v>
      </c>
    </row>
    <row r="51" spans="1:18" x14ac:dyDescent="0.2">
      <c r="A51" t="s">
        <v>170</v>
      </c>
      <c r="B51">
        <v>3.7</v>
      </c>
    </row>
    <row r="52" spans="1:18" x14ac:dyDescent="0.2">
      <c r="A52" t="s">
        <v>167</v>
      </c>
      <c r="B52" s="46" t="s">
        <v>21</v>
      </c>
    </row>
    <row r="53" spans="1:18" x14ac:dyDescent="0.2">
      <c r="A53" s="12" t="s">
        <v>173</v>
      </c>
      <c r="B53" s="12"/>
      <c r="C53" s="12"/>
      <c r="D53" s="12"/>
      <c r="E53" s="12"/>
      <c r="F53" s="47">
        <v>367.81</v>
      </c>
    </row>
    <row r="54" spans="1:18" x14ac:dyDescent="0.2">
      <c r="A54" s="17" t="s">
        <v>176</v>
      </c>
      <c r="B54" s="17"/>
      <c r="C54" s="17"/>
      <c r="D54" s="17"/>
      <c r="E54" s="17"/>
      <c r="F54" s="17"/>
      <c r="G54" s="17"/>
      <c r="H54" s="17"/>
      <c r="I54" s="17"/>
      <c r="J54" s="17"/>
      <c r="K54" s="17"/>
      <c r="L54" s="17"/>
      <c r="M54" s="17"/>
      <c r="N54" s="17"/>
      <c r="O54" s="17"/>
      <c r="P54" s="17"/>
      <c r="Q54" s="17"/>
      <c r="R54" s="17"/>
    </row>
    <row r="55" spans="1:18" ht="19" x14ac:dyDescent="0.25">
      <c r="A55" s="45" t="s">
        <v>177</v>
      </c>
      <c r="B55" s="45"/>
    </row>
    <row r="56" spans="1:18" x14ac:dyDescent="0.2">
      <c r="A56" s="44" t="s">
        <v>171</v>
      </c>
      <c r="B56" s="44">
        <v>373</v>
      </c>
    </row>
    <row r="57" spans="1:18" x14ac:dyDescent="0.2">
      <c r="A57" t="s">
        <v>168</v>
      </c>
      <c r="B57">
        <v>77.599999999999994</v>
      </c>
    </row>
    <row r="58" spans="1:18" x14ac:dyDescent="0.2">
      <c r="A58" t="s">
        <v>169</v>
      </c>
      <c r="B58">
        <v>4.0999999999999996</v>
      </c>
    </row>
    <row r="59" spans="1:18" x14ac:dyDescent="0.2">
      <c r="A59" t="s">
        <v>170</v>
      </c>
      <c r="B59">
        <v>6.5</v>
      </c>
    </row>
    <row r="60" spans="1:18" x14ac:dyDescent="0.2">
      <c r="A60" t="s">
        <v>167</v>
      </c>
      <c r="B60" s="46" t="s">
        <v>21</v>
      </c>
    </row>
    <row r="61" spans="1:18" x14ac:dyDescent="0.2">
      <c r="A61" s="12" t="s">
        <v>173</v>
      </c>
      <c r="B61" s="12"/>
      <c r="C61" s="12"/>
      <c r="D61" s="12"/>
      <c r="E61" s="12"/>
      <c r="F61" s="47">
        <v>378.79</v>
      </c>
    </row>
    <row r="62" spans="1:18" x14ac:dyDescent="0.2">
      <c r="A62" s="17" t="s">
        <v>178</v>
      </c>
      <c r="B62" s="17"/>
      <c r="C62" s="17"/>
      <c r="D62" s="17"/>
      <c r="E62" s="17"/>
      <c r="F62" s="17"/>
      <c r="G62" s="17"/>
      <c r="H62" s="17"/>
      <c r="I62" s="17"/>
      <c r="J62" s="17"/>
      <c r="K62" s="17"/>
      <c r="L62" s="17"/>
      <c r="M62" s="17"/>
      <c r="N62" s="17"/>
      <c r="O62" s="17"/>
      <c r="P62" s="17"/>
      <c r="Q62" s="17"/>
      <c r="R62" s="17"/>
    </row>
    <row r="63" spans="1:18" ht="19" x14ac:dyDescent="0.25">
      <c r="A63" s="43" t="s">
        <v>179</v>
      </c>
      <c r="B63" s="43"/>
      <c r="C63" s="43"/>
    </row>
    <row r="64" spans="1:18" ht="16" customHeight="1" x14ac:dyDescent="0.2">
      <c r="A64" s="48" t="s">
        <v>180</v>
      </c>
      <c r="B64" s="48"/>
      <c r="C64" s="48"/>
      <c r="D64" s="48"/>
      <c r="E64" s="48"/>
      <c r="F64" s="48"/>
      <c r="G64" s="48"/>
      <c r="H64" s="48"/>
      <c r="I64" s="48"/>
      <c r="J64" s="48"/>
      <c r="K64" s="48"/>
      <c r="L64" s="48"/>
    </row>
    <row r="65" spans="1:12" x14ac:dyDescent="0.2">
      <c r="A65" s="48"/>
      <c r="B65" s="48"/>
      <c r="C65" s="48"/>
      <c r="D65" s="48"/>
      <c r="E65" s="48"/>
      <c r="F65" s="48"/>
      <c r="G65" s="48"/>
      <c r="H65" s="48"/>
      <c r="I65" s="48"/>
      <c r="J65" s="48"/>
      <c r="K65" s="48"/>
      <c r="L65" s="48"/>
    </row>
    <row r="66" spans="1:12" x14ac:dyDescent="0.2">
      <c r="A66" s="48"/>
      <c r="B66" s="48"/>
      <c r="C66" s="48"/>
      <c r="D66" s="48"/>
      <c r="E66" s="48"/>
      <c r="F66" s="48"/>
      <c r="G66" s="48"/>
      <c r="H66" s="48"/>
      <c r="I66" s="48"/>
      <c r="J66" s="48"/>
      <c r="K66" s="48"/>
      <c r="L66" s="48"/>
    </row>
    <row r="67" spans="1:12" x14ac:dyDescent="0.2">
      <c r="A67" s="48"/>
      <c r="B67" s="48"/>
      <c r="C67" s="48"/>
      <c r="D67" s="48"/>
      <c r="E67" s="48"/>
      <c r="F67" s="48"/>
      <c r="G67" s="48"/>
      <c r="H67" s="48"/>
      <c r="I67" s="48"/>
      <c r="J67" s="48"/>
      <c r="K67" s="48"/>
      <c r="L67" s="48"/>
    </row>
    <row r="68" spans="1:12" x14ac:dyDescent="0.2">
      <c r="A68" s="48"/>
      <c r="B68" s="48"/>
      <c r="C68" s="48"/>
      <c r="D68" s="48"/>
      <c r="E68" s="48"/>
      <c r="F68" s="48"/>
      <c r="G68" s="48"/>
      <c r="H68" s="48"/>
      <c r="I68" s="48"/>
      <c r="J68" s="48"/>
      <c r="K68" s="48"/>
      <c r="L68" s="48"/>
    </row>
    <row r="69" spans="1:12" x14ac:dyDescent="0.2">
      <c r="A69" s="48"/>
      <c r="B69" s="48"/>
      <c r="C69" s="48"/>
      <c r="D69" s="48"/>
      <c r="E69" s="48"/>
      <c r="F69" s="48"/>
      <c r="G69" s="48"/>
      <c r="H69" s="48"/>
      <c r="I69" s="48"/>
      <c r="J69" s="48"/>
      <c r="K69" s="48"/>
      <c r="L69" s="48"/>
    </row>
    <row r="70" spans="1:12" x14ac:dyDescent="0.2">
      <c r="A70" s="48"/>
      <c r="B70" s="48"/>
      <c r="C70" s="48"/>
      <c r="D70" s="48"/>
      <c r="E70" s="48"/>
      <c r="F70" s="48"/>
      <c r="G70" s="48"/>
      <c r="H70" s="48"/>
      <c r="I70" s="48"/>
      <c r="J70" s="48"/>
      <c r="K70" s="48"/>
      <c r="L70" s="48"/>
    </row>
    <row r="71" spans="1:12" x14ac:dyDescent="0.2">
      <c r="A71" s="48"/>
      <c r="B71" s="48"/>
      <c r="C71" s="48"/>
      <c r="D71" s="48"/>
      <c r="E71" s="48"/>
      <c r="F71" s="48"/>
      <c r="G71" s="48"/>
      <c r="H71" s="48"/>
      <c r="I71" s="48"/>
      <c r="J71" s="48"/>
      <c r="K71" s="48"/>
      <c r="L71" s="48"/>
    </row>
  </sheetData>
  <mergeCells count="40">
    <mergeCell ref="A63:C63"/>
    <mergeCell ref="A64:L71"/>
    <mergeCell ref="A53:E53"/>
    <mergeCell ref="A54:R54"/>
    <mergeCell ref="A39:C39"/>
    <mergeCell ref="A55:B55"/>
    <mergeCell ref="A61:E61"/>
    <mergeCell ref="A62:R62"/>
    <mergeCell ref="A38:Q38"/>
    <mergeCell ref="A45:E45"/>
    <mergeCell ref="A46:R46"/>
    <mergeCell ref="A47:B47"/>
    <mergeCell ref="A32:R32"/>
    <mergeCell ref="A34:H35"/>
    <mergeCell ref="A36:G36"/>
    <mergeCell ref="A37:X37"/>
    <mergeCell ref="A25:P26"/>
    <mergeCell ref="A27:P28"/>
    <mergeCell ref="A30:W30"/>
    <mergeCell ref="A22:F22"/>
    <mergeCell ref="B31:S31"/>
    <mergeCell ref="A19:J19"/>
    <mergeCell ref="A20:F20"/>
    <mergeCell ref="A21:Q21"/>
    <mergeCell ref="A1:H3"/>
    <mergeCell ref="A24:Q24"/>
    <mergeCell ref="A12:C12"/>
    <mergeCell ref="A13:K13"/>
    <mergeCell ref="A14:G14"/>
    <mergeCell ref="A16:H16"/>
    <mergeCell ref="A17:H17"/>
    <mergeCell ref="A18:N18"/>
    <mergeCell ref="A4:L4"/>
    <mergeCell ref="A5:C5"/>
    <mergeCell ref="A6:D6"/>
    <mergeCell ref="A8:D8"/>
    <mergeCell ref="A7:C7"/>
    <mergeCell ref="A9:C9"/>
    <mergeCell ref="A10:C10"/>
    <mergeCell ref="A11:C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16D70-581F-3940-B242-89A6CCCEE14C}">
  <dimension ref="A1:K203"/>
  <sheetViews>
    <sheetView zoomScale="143" workbookViewId="0">
      <selection activeCell="P9" sqref="P9"/>
    </sheetView>
  </sheetViews>
  <sheetFormatPr baseColWidth="10" defaultRowHeight="16" x14ac:dyDescent="0.2"/>
  <cols>
    <col min="1" max="1" width="20" customWidth="1"/>
    <col min="3" max="3" width="25.33203125" customWidth="1"/>
    <col min="4" max="4" width="13.83203125" customWidth="1"/>
    <col min="5" max="5" width="15.33203125" customWidth="1"/>
    <col min="6" max="6" width="16" customWidth="1"/>
    <col min="7" max="7" width="14" customWidth="1"/>
    <col min="8" max="8" width="12" customWidth="1"/>
  </cols>
  <sheetData>
    <row r="1" spans="1:11" x14ac:dyDescent="0.2">
      <c r="A1" s="4" t="s">
        <v>0</v>
      </c>
      <c r="B1" s="4" t="s">
        <v>1</v>
      </c>
      <c r="C1" s="4" t="s">
        <v>2</v>
      </c>
      <c r="D1" s="5" t="s">
        <v>3</v>
      </c>
      <c r="E1" s="6" t="s">
        <v>4</v>
      </c>
      <c r="F1" s="6" t="s">
        <v>5</v>
      </c>
      <c r="G1" s="6" t="s">
        <v>6</v>
      </c>
      <c r="H1" s="6" t="s">
        <v>7</v>
      </c>
      <c r="I1" s="7" t="s">
        <v>8</v>
      </c>
      <c r="J1" s="1"/>
      <c r="K1" s="1" t="s">
        <v>9</v>
      </c>
    </row>
    <row r="2" spans="1:11" x14ac:dyDescent="0.2">
      <c r="A2" s="8">
        <v>44566</v>
      </c>
      <c r="B2" s="2" t="s">
        <v>10</v>
      </c>
      <c r="C2" s="2" t="s">
        <v>11</v>
      </c>
      <c r="D2" s="2">
        <v>199</v>
      </c>
      <c r="E2" s="2">
        <v>1.96</v>
      </c>
      <c r="F2" s="2">
        <v>15.21</v>
      </c>
      <c r="G2" s="2">
        <v>13.01</v>
      </c>
      <c r="H2" s="2">
        <v>211</v>
      </c>
      <c r="I2" s="3" t="s">
        <v>12</v>
      </c>
      <c r="J2" s="1" t="s">
        <v>13</v>
      </c>
    </row>
    <row r="3" spans="1:11" x14ac:dyDescent="0.2">
      <c r="A3" s="8">
        <v>44566</v>
      </c>
      <c r="B3" s="2" t="s">
        <v>10</v>
      </c>
      <c r="C3" s="2" t="s">
        <v>14</v>
      </c>
      <c r="D3" s="2">
        <v>36</v>
      </c>
      <c r="E3" s="2">
        <v>0.57999999999999996</v>
      </c>
      <c r="F3" s="2">
        <v>1.37</v>
      </c>
      <c r="G3" s="2">
        <v>4.96</v>
      </c>
      <c r="H3" s="2">
        <v>316</v>
      </c>
      <c r="I3" s="3" t="s">
        <v>15</v>
      </c>
    </row>
    <row r="4" spans="1:11" x14ac:dyDescent="0.2">
      <c r="A4" s="8">
        <v>44566</v>
      </c>
      <c r="B4" s="2" t="s">
        <v>10</v>
      </c>
      <c r="C4" s="2" t="s">
        <v>16</v>
      </c>
      <c r="D4" s="2">
        <v>164</v>
      </c>
      <c r="E4" s="2">
        <v>33.200000000000003</v>
      </c>
      <c r="F4" s="2">
        <v>1.6</v>
      </c>
      <c r="G4" s="2">
        <v>4</v>
      </c>
      <c r="H4" s="2">
        <v>164</v>
      </c>
      <c r="I4" s="3" t="s">
        <v>17</v>
      </c>
      <c r="J4" s="1" t="s">
        <v>18</v>
      </c>
    </row>
    <row r="5" spans="1:11" x14ac:dyDescent="0.2">
      <c r="A5" s="8">
        <v>44566</v>
      </c>
      <c r="B5" s="2" t="s">
        <v>19</v>
      </c>
      <c r="C5" s="2" t="s">
        <v>20</v>
      </c>
      <c r="D5" s="2">
        <v>172</v>
      </c>
      <c r="E5" s="2">
        <v>19.55</v>
      </c>
      <c r="F5" s="2">
        <v>9.2140000000000004</v>
      </c>
      <c r="G5" s="2">
        <v>2.6520000000000001</v>
      </c>
      <c r="H5" s="2">
        <v>59.84</v>
      </c>
      <c r="I5" s="2" t="s">
        <v>21</v>
      </c>
      <c r="J5" s="2"/>
      <c r="K5" s="1" t="s">
        <v>22</v>
      </c>
    </row>
    <row r="6" spans="1:11" x14ac:dyDescent="0.2">
      <c r="A6" s="8">
        <v>44566</v>
      </c>
      <c r="B6" s="2" t="s">
        <v>19</v>
      </c>
      <c r="C6" s="2" t="s">
        <v>23</v>
      </c>
      <c r="D6" s="2">
        <v>200</v>
      </c>
      <c r="E6" s="2">
        <v>25</v>
      </c>
      <c r="F6" s="2">
        <v>12</v>
      </c>
      <c r="G6" s="2">
        <v>3</v>
      </c>
      <c r="H6" s="2">
        <v>35</v>
      </c>
      <c r="I6" s="3" t="s">
        <v>24</v>
      </c>
      <c r="J6" s="1" t="s">
        <v>25</v>
      </c>
    </row>
    <row r="7" spans="1:11" x14ac:dyDescent="0.2">
      <c r="A7" s="8">
        <v>44566</v>
      </c>
      <c r="B7" s="2" t="s">
        <v>26</v>
      </c>
      <c r="C7" s="2" t="s">
        <v>27</v>
      </c>
      <c r="D7" s="2">
        <v>241</v>
      </c>
      <c r="E7" s="2">
        <v>31.14</v>
      </c>
      <c r="F7" s="2">
        <v>8.77</v>
      </c>
      <c r="G7" s="2">
        <v>10.19</v>
      </c>
      <c r="H7" s="2">
        <v>139</v>
      </c>
      <c r="I7" s="3" t="s">
        <v>28</v>
      </c>
      <c r="J7" s="1" t="s">
        <v>26</v>
      </c>
    </row>
    <row r="8" spans="1:11" x14ac:dyDescent="0.2">
      <c r="A8" s="8">
        <v>44567</v>
      </c>
      <c r="B8" s="2" t="s">
        <v>22</v>
      </c>
      <c r="C8" s="2" t="s">
        <v>29</v>
      </c>
      <c r="D8" s="2">
        <v>126</v>
      </c>
      <c r="E8" s="2">
        <v>11.07</v>
      </c>
      <c r="F8" s="2">
        <v>6.29</v>
      </c>
      <c r="G8" s="2">
        <v>6.42</v>
      </c>
      <c r="H8" s="2">
        <v>364</v>
      </c>
      <c r="I8" s="3" t="s">
        <v>30</v>
      </c>
      <c r="J8" s="1" t="s">
        <v>31</v>
      </c>
    </row>
    <row r="9" spans="1:11" x14ac:dyDescent="0.2">
      <c r="A9" s="8">
        <v>44567</v>
      </c>
      <c r="B9" s="2" t="s">
        <v>22</v>
      </c>
      <c r="C9" s="2" t="s">
        <v>32</v>
      </c>
      <c r="D9" s="2">
        <v>141</v>
      </c>
      <c r="E9" s="2">
        <v>11.07</v>
      </c>
      <c r="F9" s="2">
        <v>8.06</v>
      </c>
      <c r="G9" s="2">
        <v>6.13</v>
      </c>
      <c r="H9" s="2">
        <v>419</v>
      </c>
      <c r="I9" s="3" t="s">
        <v>33</v>
      </c>
    </row>
    <row r="10" spans="1:11" x14ac:dyDescent="0.2">
      <c r="A10" s="8">
        <v>44567</v>
      </c>
      <c r="B10" s="2" t="s">
        <v>22</v>
      </c>
      <c r="C10" s="2" t="s">
        <v>34</v>
      </c>
      <c r="D10" s="2">
        <v>128</v>
      </c>
      <c r="E10" s="2">
        <v>16</v>
      </c>
      <c r="F10" s="2">
        <v>5</v>
      </c>
      <c r="G10" s="2">
        <v>3</v>
      </c>
      <c r="H10" s="2">
        <v>420</v>
      </c>
      <c r="I10" s="3" t="s">
        <v>35</v>
      </c>
      <c r="J10" s="1" t="s">
        <v>36</v>
      </c>
    </row>
    <row r="11" spans="1:11" x14ac:dyDescent="0.2">
      <c r="A11" s="8">
        <v>44567</v>
      </c>
      <c r="B11" s="2" t="s">
        <v>22</v>
      </c>
      <c r="C11" s="2" t="s">
        <v>37</v>
      </c>
      <c r="D11" s="2">
        <v>4</v>
      </c>
      <c r="E11" s="2">
        <v>0.99</v>
      </c>
      <c r="F11" s="2">
        <v>0.02</v>
      </c>
      <c r="G11" s="2">
        <v>0.19</v>
      </c>
      <c r="H11" s="2">
        <v>1</v>
      </c>
      <c r="I11" s="3" t="s">
        <v>38</v>
      </c>
      <c r="J11" s="1" t="s">
        <v>21</v>
      </c>
    </row>
    <row r="12" spans="1:11" x14ac:dyDescent="0.2">
      <c r="A12" s="8">
        <v>44567</v>
      </c>
      <c r="B12" s="2" t="s">
        <v>22</v>
      </c>
      <c r="C12" s="2" t="s">
        <v>39</v>
      </c>
      <c r="D12" s="2">
        <v>112</v>
      </c>
      <c r="E12" s="2">
        <v>28</v>
      </c>
      <c r="F12" s="2">
        <v>0</v>
      </c>
      <c r="G12" s="2">
        <v>0</v>
      </c>
      <c r="H12" s="2">
        <v>0</v>
      </c>
      <c r="I12" s="3" t="s">
        <v>40</v>
      </c>
      <c r="J12" s="1" t="s">
        <v>41</v>
      </c>
    </row>
    <row r="13" spans="1:11" x14ac:dyDescent="0.2">
      <c r="A13" s="8">
        <v>44567</v>
      </c>
      <c r="B13" s="2" t="s">
        <v>10</v>
      </c>
      <c r="C13" s="2" t="s">
        <v>42</v>
      </c>
      <c r="D13" s="2">
        <v>426</v>
      </c>
      <c r="E13" s="2">
        <v>31.73</v>
      </c>
      <c r="F13" s="2">
        <v>22.92</v>
      </c>
      <c r="G13" s="2">
        <v>22.62</v>
      </c>
      <c r="H13" s="2">
        <v>474</v>
      </c>
      <c r="I13" s="3" t="s">
        <v>43</v>
      </c>
      <c r="J13" s="1" t="s">
        <v>44</v>
      </c>
    </row>
    <row r="14" spans="1:11" x14ac:dyDescent="0.2">
      <c r="A14" s="8">
        <v>44567</v>
      </c>
      <c r="B14" s="2" t="s">
        <v>19</v>
      </c>
      <c r="C14" s="2" t="s">
        <v>45</v>
      </c>
      <c r="D14" s="2">
        <v>60</v>
      </c>
      <c r="E14" s="2">
        <v>18</v>
      </c>
      <c r="F14" s="2">
        <v>0</v>
      </c>
      <c r="G14" s="2">
        <v>0</v>
      </c>
      <c r="H14" s="2">
        <v>225</v>
      </c>
      <c r="I14" s="10" t="s">
        <v>46</v>
      </c>
    </row>
    <row r="15" spans="1:11" x14ac:dyDescent="0.2">
      <c r="A15" s="8">
        <v>44567</v>
      </c>
      <c r="B15" s="2" t="s">
        <v>19</v>
      </c>
      <c r="C15" s="2" t="s">
        <v>47</v>
      </c>
      <c r="D15" s="2">
        <v>61</v>
      </c>
      <c r="E15" s="2">
        <v>5.6</v>
      </c>
      <c r="F15" s="2">
        <v>3</v>
      </c>
      <c r="G15" s="2">
        <v>3</v>
      </c>
      <c r="H15" s="2">
        <v>52</v>
      </c>
      <c r="I15" s="3" t="s">
        <v>48</v>
      </c>
    </row>
    <row r="16" spans="1:11" x14ac:dyDescent="0.2">
      <c r="A16" s="8">
        <v>44568</v>
      </c>
      <c r="B16" s="2" t="s">
        <v>22</v>
      </c>
      <c r="C16" s="2" t="s">
        <v>11</v>
      </c>
      <c r="D16" s="2">
        <v>199</v>
      </c>
      <c r="E16" s="2">
        <v>1.96</v>
      </c>
      <c r="F16" s="2">
        <v>15.21</v>
      </c>
      <c r="G16" s="2">
        <v>13.01</v>
      </c>
      <c r="H16" s="2">
        <v>211</v>
      </c>
      <c r="I16" s="3" t="s">
        <v>12</v>
      </c>
    </row>
    <row r="17" spans="1:11" x14ac:dyDescent="0.2">
      <c r="A17" s="8">
        <v>44568</v>
      </c>
      <c r="B17" s="2" t="s">
        <v>22</v>
      </c>
      <c r="C17" s="2" t="s">
        <v>49</v>
      </c>
      <c r="D17" s="2">
        <v>103</v>
      </c>
      <c r="E17" s="2">
        <v>0.4</v>
      </c>
      <c r="F17" s="2">
        <v>7.9</v>
      </c>
      <c r="G17" s="2">
        <v>7.6</v>
      </c>
      <c r="H17" s="2">
        <v>500</v>
      </c>
      <c r="I17" s="3" t="s">
        <v>50</v>
      </c>
    </row>
    <row r="18" spans="1:11" x14ac:dyDescent="0.2">
      <c r="A18" s="8">
        <v>44568</v>
      </c>
      <c r="B18" s="2" t="s">
        <v>22</v>
      </c>
      <c r="C18" s="2" t="s">
        <v>16</v>
      </c>
      <c r="D18" s="2">
        <v>164</v>
      </c>
      <c r="E18" s="2">
        <v>33.200000000000003</v>
      </c>
      <c r="F18" s="2">
        <v>1.6</v>
      </c>
      <c r="G18" s="2">
        <v>4</v>
      </c>
      <c r="H18" s="2">
        <v>164</v>
      </c>
      <c r="I18" s="10" t="s">
        <v>17</v>
      </c>
    </row>
    <row r="19" spans="1:11" x14ac:dyDescent="0.2">
      <c r="A19" s="8">
        <v>44568</v>
      </c>
      <c r="B19" s="2" t="s">
        <v>19</v>
      </c>
      <c r="C19" s="2" t="s">
        <v>23</v>
      </c>
      <c r="D19" s="2">
        <v>200</v>
      </c>
      <c r="E19" s="2">
        <v>25</v>
      </c>
      <c r="F19" s="2">
        <v>12</v>
      </c>
      <c r="G19" s="2">
        <v>3</v>
      </c>
      <c r="H19" s="2">
        <v>35</v>
      </c>
      <c r="I19" s="3" t="s">
        <v>24</v>
      </c>
    </row>
    <row r="20" spans="1:11" x14ac:dyDescent="0.2">
      <c r="A20" s="8">
        <v>44568</v>
      </c>
      <c r="B20" s="2" t="s">
        <v>10</v>
      </c>
      <c r="C20" s="2" t="s">
        <v>51</v>
      </c>
      <c r="D20" s="2">
        <v>548</v>
      </c>
      <c r="E20" s="2">
        <v>76.56</v>
      </c>
      <c r="F20" s="2">
        <v>17.600000000000001</v>
      </c>
      <c r="G20" s="2">
        <v>7.04</v>
      </c>
      <c r="H20" s="2">
        <v>1064</v>
      </c>
      <c r="I20" s="2" t="s">
        <v>21</v>
      </c>
      <c r="J20" s="2"/>
      <c r="K20" s="2"/>
    </row>
    <row r="21" spans="1:11" x14ac:dyDescent="0.2">
      <c r="A21" s="8">
        <v>44568</v>
      </c>
      <c r="B21" s="2" t="s">
        <v>26</v>
      </c>
      <c r="C21" s="2" t="s">
        <v>52</v>
      </c>
      <c r="D21" s="2">
        <v>32</v>
      </c>
      <c r="E21" s="2">
        <v>5</v>
      </c>
      <c r="F21" s="2">
        <v>1</v>
      </c>
      <c r="G21" s="2">
        <v>0.8</v>
      </c>
      <c r="H21" s="2">
        <v>26</v>
      </c>
      <c r="I21" s="10" t="s">
        <v>53</v>
      </c>
    </row>
    <row r="22" spans="1:11" x14ac:dyDescent="0.2">
      <c r="A22" s="8">
        <v>44568</v>
      </c>
      <c r="B22" s="2" t="s">
        <v>26</v>
      </c>
      <c r="C22" s="2" t="s">
        <v>54</v>
      </c>
      <c r="D22" s="2">
        <v>200</v>
      </c>
      <c r="E22" s="2">
        <v>22</v>
      </c>
      <c r="F22" s="2">
        <v>11</v>
      </c>
      <c r="G22" s="2">
        <v>2</v>
      </c>
      <c r="H22" s="2">
        <v>15</v>
      </c>
      <c r="I22" s="3" t="s">
        <v>55</v>
      </c>
    </row>
    <row r="23" spans="1:11" x14ac:dyDescent="0.2">
      <c r="A23" s="8">
        <v>44569</v>
      </c>
      <c r="B23" s="2" t="s">
        <v>22</v>
      </c>
      <c r="C23" s="2" t="s">
        <v>56</v>
      </c>
      <c r="D23" s="2">
        <v>513</v>
      </c>
      <c r="E23" s="2">
        <v>31.59</v>
      </c>
      <c r="F23" s="2">
        <v>29.7</v>
      </c>
      <c r="G23" s="2">
        <v>28.5</v>
      </c>
      <c r="H23" s="2">
        <v>1227</v>
      </c>
      <c r="I23" s="3" t="s">
        <v>57</v>
      </c>
    </row>
    <row r="24" spans="1:11" x14ac:dyDescent="0.2">
      <c r="A24" s="8">
        <v>44569</v>
      </c>
      <c r="B24" s="2" t="s">
        <v>19</v>
      </c>
      <c r="C24" s="2" t="s">
        <v>20</v>
      </c>
      <c r="D24" s="2">
        <v>172</v>
      </c>
      <c r="E24" s="2">
        <v>19.55</v>
      </c>
      <c r="F24" s="2">
        <v>9.2140000000000004</v>
      </c>
      <c r="G24" s="2">
        <v>2.6520000000000001</v>
      </c>
      <c r="H24" s="2">
        <v>59.84</v>
      </c>
      <c r="I24" s="2" t="s">
        <v>21</v>
      </c>
      <c r="J24" s="2"/>
      <c r="K24" s="2"/>
    </row>
    <row r="25" spans="1:11" x14ac:dyDescent="0.2">
      <c r="A25" s="8">
        <v>44569</v>
      </c>
      <c r="B25" s="2" t="s">
        <v>10</v>
      </c>
      <c r="C25" s="2" t="s">
        <v>58</v>
      </c>
      <c r="D25" s="2">
        <v>484</v>
      </c>
      <c r="E25" s="2">
        <v>61.86</v>
      </c>
      <c r="F25" s="2">
        <v>17.899999999999999</v>
      </c>
      <c r="G25" s="2">
        <v>18.66</v>
      </c>
      <c r="H25" s="2">
        <v>1092</v>
      </c>
      <c r="I25" s="10" t="s">
        <v>59</v>
      </c>
    </row>
    <row r="26" spans="1:11" x14ac:dyDescent="0.2">
      <c r="A26" s="8">
        <v>44569</v>
      </c>
      <c r="B26" s="2" t="s">
        <v>10</v>
      </c>
      <c r="C26" s="2" t="s">
        <v>39</v>
      </c>
      <c r="D26" s="2">
        <v>112</v>
      </c>
      <c r="E26" s="2">
        <v>28</v>
      </c>
      <c r="F26" s="2">
        <v>0</v>
      </c>
      <c r="G26" s="2">
        <v>0</v>
      </c>
      <c r="H26" s="2">
        <v>0</v>
      </c>
      <c r="I26" s="3" t="s">
        <v>40</v>
      </c>
    </row>
    <row r="27" spans="1:11" x14ac:dyDescent="0.2">
      <c r="A27" s="8">
        <v>44570</v>
      </c>
      <c r="B27" s="2" t="s">
        <v>19</v>
      </c>
      <c r="C27" s="2" t="s">
        <v>60</v>
      </c>
      <c r="D27" s="2">
        <v>268</v>
      </c>
      <c r="E27" s="2">
        <v>38.799999999999997</v>
      </c>
      <c r="F27" s="2">
        <v>11.2</v>
      </c>
      <c r="G27" s="2">
        <v>3</v>
      </c>
      <c r="H27" s="2">
        <v>144</v>
      </c>
      <c r="I27" s="3" t="s">
        <v>61</v>
      </c>
    </row>
    <row r="28" spans="1:11" x14ac:dyDescent="0.2">
      <c r="A28" s="8">
        <v>44570</v>
      </c>
      <c r="B28" s="2" t="s">
        <v>19</v>
      </c>
      <c r="C28" s="2" t="s">
        <v>47</v>
      </c>
      <c r="D28" s="2">
        <v>61</v>
      </c>
      <c r="E28" s="2">
        <v>5.6</v>
      </c>
      <c r="F28" s="2">
        <v>3</v>
      </c>
      <c r="G28" s="2">
        <v>3</v>
      </c>
      <c r="H28" s="2">
        <v>52</v>
      </c>
      <c r="I28" s="3" t="s">
        <v>48</v>
      </c>
    </row>
    <row r="29" spans="1:11" x14ac:dyDescent="0.2">
      <c r="A29" s="8">
        <v>44570</v>
      </c>
      <c r="B29" s="2" t="s">
        <v>22</v>
      </c>
      <c r="C29" s="2" t="s">
        <v>62</v>
      </c>
      <c r="D29" s="2">
        <v>180</v>
      </c>
      <c r="E29" s="2">
        <v>8</v>
      </c>
      <c r="F29" s="2">
        <v>12</v>
      </c>
      <c r="G29" s="2">
        <v>12</v>
      </c>
      <c r="H29" s="2">
        <v>4</v>
      </c>
      <c r="I29" s="3" t="s">
        <v>63</v>
      </c>
    </row>
    <row r="30" spans="1:11" x14ac:dyDescent="0.2">
      <c r="A30" s="8">
        <v>44570</v>
      </c>
      <c r="B30" s="2" t="s">
        <v>10</v>
      </c>
      <c r="C30" s="2" t="s">
        <v>64</v>
      </c>
      <c r="D30" s="2">
        <v>115</v>
      </c>
      <c r="E30" s="2">
        <v>23.9</v>
      </c>
      <c r="F30" s="2">
        <v>1.5</v>
      </c>
      <c r="G30" s="2">
        <v>3.05</v>
      </c>
      <c r="H30" s="2">
        <v>25</v>
      </c>
      <c r="I30" s="3" t="s">
        <v>65</v>
      </c>
    </row>
    <row r="31" spans="1:11" x14ac:dyDescent="0.2">
      <c r="A31" s="8">
        <v>44570</v>
      </c>
      <c r="B31" s="2" t="s">
        <v>10</v>
      </c>
      <c r="C31" s="2" t="s">
        <v>66</v>
      </c>
      <c r="D31" s="2">
        <v>435</v>
      </c>
      <c r="E31" s="2">
        <v>0</v>
      </c>
      <c r="F31" s="2">
        <v>18.18</v>
      </c>
      <c r="G31" s="2">
        <v>63.66</v>
      </c>
      <c r="H31" s="2">
        <v>162</v>
      </c>
      <c r="I31" s="3" t="s">
        <v>67</v>
      </c>
    </row>
    <row r="32" spans="1:11" x14ac:dyDescent="0.2">
      <c r="A32" s="8">
        <v>44570</v>
      </c>
      <c r="B32" s="2" t="s">
        <v>10</v>
      </c>
      <c r="C32" s="2" t="s">
        <v>68</v>
      </c>
      <c r="D32" s="2">
        <v>46</v>
      </c>
      <c r="E32" s="2">
        <v>2.4700000000000002</v>
      </c>
      <c r="F32" s="2">
        <v>4.1500000000000004</v>
      </c>
      <c r="G32" s="2">
        <v>0.56999999999999995</v>
      </c>
      <c r="H32" s="2">
        <v>43</v>
      </c>
      <c r="I32" s="3" t="s">
        <v>69</v>
      </c>
    </row>
    <row r="33" spans="1:11" x14ac:dyDescent="0.2">
      <c r="A33" s="8">
        <v>44570</v>
      </c>
      <c r="B33" s="2" t="s">
        <v>10</v>
      </c>
      <c r="C33" s="2" t="s">
        <v>70</v>
      </c>
      <c r="D33" s="2">
        <v>84</v>
      </c>
      <c r="E33" s="2">
        <v>1.1299999999999999</v>
      </c>
      <c r="F33" s="2">
        <v>6.46</v>
      </c>
      <c r="G33" s="2">
        <v>5.33</v>
      </c>
      <c r="H33" s="2">
        <v>229</v>
      </c>
      <c r="I33" s="3" t="s">
        <v>71</v>
      </c>
    </row>
    <row r="34" spans="1:11" x14ac:dyDescent="0.2">
      <c r="A34" s="9" t="s">
        <v>72</v>
      </c>
      <c r="B34" s="2" t="s">
        <v>22</v>
      </c>
      <c r="C34" s="2" t="s">
        <v>52</v>
      </c>
      <c r="D34" s="2">
        <f>32*2</f>
        <v>64</v>
      </c>
      <c r="E34" s="2">
        <f>5*2</f>
        <v>10</v>
      </c>
      <c r="F34" s="2">
        <f>1*2</f>
        <v>2</v>
      </c>
      <c r="G34" s="2">
        <f>0.8*2</f>
        <v>1.6</v>
      </c>
      <c r="H34" s="2">
        <f>26*2</f>
        <v>52</v>
      </c>
      <c r="I34" s="10" t="s">
        <v>53</v>
      </c>
      <c r="J34" s="2"/>
      <c r="K34" s="2"/>
    </row>
    <row r="35" spans="1:11" x14ac:dyDescent="0.2">
      <c r="A35" s="9" t="s">
        <v>72</v>
      </c>
      <c r="B35" s="2" t="s">
        <v>22</v>
      </c>
      <c r="C35" s="2" t="s">
        <v>54</v>
      </c>
      <c r="D35" s="2">
        <v>200</v>
      </c>
      <c r="E35" s="2">
        <v>22</v>
      </c>
      <c r="F35" s="2">
        <v>11</v>
      </c>
      <c r="G35" s="2">
        <v>2</v>
      </c>
      <c r="H35" s="2">
        <v>15</v>
      </c>
      <c r="I35" s="3" t="s">
        <v>55</v>
      </c>
    </row>
    <row r="36" spans="1:11" x14ac:dyDescent="0.2">
      <c r="A36" s="9" t="s">
        <v>72</v>
      </c>
      <c r="B36" s="2" t="s">
        <v>22</v>
      </c>
      <c r="C36" s="2" t="s">
        <v>73</v>
      </c>
      <c r="D36" s="2">
        <f>36*5</f>
        <v>180</v>
      </c>
      <c r="E36" s="2">
        <f>9*5</f>
        <v>45</v>
      </c>
      <c r="F36" s="2">
        <v>0</v>
      </c>
      <c r="G36" s="2">
        <v>0</v>
      </c>
      <c r="H36" s="2">
        <v>0</v>
      </c>
      <c r="I36" s="10" t="s">
        <v>74</v>
      </c>
      <c r="J36" s="2"/>
      <c r="K36" s="2"/>
    </row>
    <row r="37" spans="1:11" x14ac:dyDescent="0.2">
      <c r="A37" s="9" t="s">
        <v>72</v>
      </c>
      <c r="B37" s="2" t="s">
        <v>10</v>
      </c>
      <c r="C37" s="2" t="s">
        <v>64</v>
      </c>
      <c r="D37" s="2">
        <v>115</v>
      </c>
      <c r="E37" s="2">
        <v>23.9</v>
      </c>
      <c r="F37" s="2">
        <v>1.5</v>
      </c>
      <c r="G37" s="2">
        <v>3.05</v>
      </c>
      <c r="H37" s="2">
        <v>25</v>
      </c>
      <c r="I37" s="3" t="s">
        <v>65</v>
      </c>
      <c r="K37" s="2"/>
    </row>
    <row r="38" spans="1:11" x14ac:dyDescent="0.2">
      <c r="A38" s="9" t="s">
        <v>72</v>
      </c>
      <c r="B38" s="2" t="s">
        <v>10</v>
      </c>
      <c r="C38" s="2" t="s">
        <v>66</v>
      </c>
      <c r="D38" s="2">
        <v>435</v>
      </c>
      <c r="E38" s="2">
        <v>0</v>
      </c>
      <c r="F38" s="2">
        <v>18.18</v>
      </c>
      <c r="G38" s="2">
        <v>63.66</v>
      </c>
      <c r="H38" s="2">
        <v>162</v>
      </c>
      <c r="I38" s="3" t="s">
        <v>67</v>
      </c>
      <c r="K38" s="2"/>
    </row>
    <row r="39" spans="1:11" x14ac:dyDescent="0.2">
      <c r="A39" s="9" t="s">
        <v>72</v>
      </c>
      <c r="B39" s="2" t="s">
        <v>10</v>
      </c>
      <c r="C39" s="2" t="s">
        <v>70</v>
      </c>
      <c r="D39" s="2">
        <v>84</v>
      </c>
      <c r="E39" s="2">
        <v>1.1299999999999999</v>
      </c>
      <c r="F39" s="2">
        <v>6.46</v>
      </c>
      <c r="G39" s="2">
        <v>5.33</v>
      </c>
      <c r="H39" s="2">
        <v>229</v>
      </c>
      <c r="I39" s="10" t="s">
        <v>71</v>
      </c>
      <c r="J39" s="2"/>
      <c r="K39" s="2"/>
    </row>
    <row r="40" spans="1:11" x14ac:dyDescent="0.2">
      <c r="A40" s="9" t="s">
        <v>75</v>
      </c>
      <c r="B40" s="2" t="s">
        <v>19</v>
      </c>
      <c r="C40" s="2" t="s">
        <v>76</v>
      </c>
      <c r="D40" s="2">
        <v>120</v>
      </c>
      <c r="E40" s="2">
        <v>23.1</v>
      </c>
      <c r="F40" s="2">
        <v>2.1</v>
      </c>
      <c r="G40" s="2">
        <v>2.2000000000000002</v>
      </c>
      <c r="H40" s="2">
        <v>182</v>
      </c>
      <c r="I40" s="10" t="s">
        <v>77</v>
      </c>
      <c r="J40" s="2"/>
      <c r="K40" s="2"/>
    </row>
    <row r="41" spans="1:11" x14ac:dyDescent="0.2">
      <c r="A41" s="9" t="s">
        <v>75</v>
      </c>
      <c r="B41" s="2" t="s">
        <v>22</v>
      </c>
      <c r="C41" s="2" t="s">
        <v>78</v>
      </c>
      <c r="D41" s="2">
        <v>230</v>
      </c>
      <c r="E41" s="2">
        <v>44</v>
      </c>
      <c r="F41" s="2">
        <v>3</v>
      </c>
      <c r="G41" s="2">
        <v>7</v>
      </c>
      <c r="H41" s="2">
        <v>570</v>
      </c>
      <c r="I41" s="2" t="s">
        <v>21</v>
      </c>
      <c r="J41" s="2"/>
      <c r="K41" s="2"/>
    </row>
    <row r="42" spans="1:11" x14ac:dyDescent="0.2">
      <c r="A42" s="9" t="s">
        <v>75</v>
      </c>
      <c r="B42" s="2" t="s">
        <v>19</v>
      </c>
      <c r="C42" s="2" t="s">
        <v>45</v>
      </c>
      <c r="D42" s="2">
        <v>60</v>
      </c>
      <c r="E42" s="2">
        <v>18</v>
      </c>
      <c r="F42" s="2">
        <v>0</v>
      </c>
      <c r="G42" s="2">
        <v>0</v>
      </c>
      <c r="H42" s="2">
        <v>225</v>
      </c>
      <c r="I42" s="3" t="s">
        <v>46</v>
      </c>
      <c r="J42" s="2"/>
      <c r="K42" s="2"/>
    </row>
    <row r="43" spans="1:11" x14ac:dyDescent="0.2">
      <c r="A43" s="9" t="s">
        <v>75</v>
      </c>
      <c r="B43" s="2" t="s">
        <v>19</v>
      </c>
      <c r="C43" s="2" t="s">
        <v>79</v>
      </c>
      <c r="D43" s="2">
        <f>37*2</f>
        <v>74</v>
      </c>
      <c r="E43" s="2">
        <f>9*2</f>
        <v>18</v>
      </c>
      <c r="F43" s="2">
        <v>0</v>
      </c>
      <c r="G43" s="2">
        <v>0</v>
      </c>
      <c r="H43" s="2">
        <f>164*2</f>
        <v>328</v>
      </c>
      <c r="I43" s="10" t="s">
        <v>80</v>
      </c>
      <c r="J43" s="2"/>
      <c r="K43" s="2"/>
    </row>
    <row r="44" spans="1:11" x14ac:dyDescent="0.2">
      <c r="A44" s="9" t="s">
        <v>75</v>
      </c>
      <c r="B44" s="2" t="s">
        <v>10</v>
      </c>
      <c r="C44" s="2" t="s">
        <v>81</v>
      </c>
      <c r="D44" s="2">
        <f>168*2.5</f>
        <v>420</v>
      </c>
      <c r="E44" s="2">
        <f>11.7*2.5</f>
        <v>29.25</v>
      </c>
      <c r="F44" s="2">
        <f>6.79*2.5</f>
        <v>16.975000000000001</v>
      </c>
      <c r="G44" s="2">
        <f>15.02*2.5</f>
        <v>37.549999999999997</v>
      </c>
      <c r="H44" s="2">
        <f>513*2.5</f>
        <v>1282.5</v>
      </c>
      <c r="I44" s="10" t="s">
        <v>82</v>
      </c>
      <c r="J44" s="2"/>
      <c r="K44" s="2"/>
    </row>
    <row r="45" spans="1:11" x14ac:dyDescent="0.2">
      <c r="A45" s="9" t="s">
        <v>75</v>
      </c>
      <c r="B45" s="2" t="s">
        <v>26</v>
      </c>
      <c r="C45" s="2" t="s">
        <v>27</v>
      </c>
      <c r="D45" s="2">
        <v>241</v>
      </c>
      <c r="E45" s="2">
        <v>31.14</v>
      </c>
      <c r="F45" s="2">
        <v>8.77</v>
      </c>
      <c r="G45" s="2">
        <v>10.19</v>
      </c>
      <c r="H45" s="2">
        <v>139</v>
      </c>
      <c r="I45" s="3" t="s">
        <v>28</v>
      </c>
      <c r="J45" s="2"/>
      <c r="K45" s="2"/>
    </row>
    <row r="46" spans="1:11" x14ac:dyDescent="0.2">
      <c r="A46" s="9" t="s">
        <v>75</v>
      </c>
      <c r="B46" s="2" t="s">
        <v>19</v>
      </c>
      <c r="C46" s="2" t="s">
        <v>16</v>
      </c>
      <c r="D46" s="2">
        <v>164</v>
      </c>
      <c r="E46" s="2">
        <v>33.200000000000003</v>
      </c>
      <c r="F46" s="2">
        <v>1.6</v>
      </c>
      <c r="G46" s="2">
        <v>4</v>
      </c>
      <c r="H46" s="2">
        <v>164</v>
      </c>
      <c r="I46" s="3" t="s">
        <v>17</v>
      </c>
      <c r="J46" s="2"/>
      <c r="K46" s="2"/>
    </row>
    <row r="47" spans="1:11" x14ac:dyDescent="0.2">
      <c r="A47" s="9" t="s">
        <v>75</v>
      </c>
      <c r="B47" s="2" t="s">
        <v>19</v>
      </c>
      <c r="C47" s="2" t="s">
        <v>83</v>
      </c>
      <c r="D47" s="2">
        <v>322</v>
      </c>
      <c r="E47" s="2">
        <v>17.149999999999999</v>
      </c>
      <c r="F47" s="2">
        <v>29.47</v>
      </c>
      <c r="G47" s="2">
        <v>4.0199999999999996</v>
      </c>
      <c r="H47" s="2">
        <v>14</v>
      </c>
      <c r="I47" s="10" t="s">
        <v>84</v>
      </c>
      <c r="J47" s="2"/>
      <c r="K47" s="2"/>
    </row>
    <row r="48" spans="1:11" x14ac:dyDescent="0.2">
      <c r="A48" s="9" t="s">
        <v>85</v>
      </c>
      <c r="B48" s="2" t="s">
        <v>22</v>
      </c>
      <c r="C48" s="2" t="s">
        <v>62</v>
      </c>
      <c r="D48" s="2">
        <v>180</v>
      </c>
      <c r="E48" s="2">
        <v>8</v>
      </c>
      <c r="F48" s="2">
        <v>12</v>
      </c>
      <c r="G48" s="2">
        <v>12</v>
      </c>
      <c r="H48" s="2">
        <v>4</v>
      </c>
      <c r="I48" s="3" t="s">
        <v>63</v>
      </c>
    </row>
    <row r="49" spans="1:11" x14ac:dyDescent="0.2">
      <c r="A49" s="9" t="s">
        <v>85</v>
      </c>
      <c r="B49" s="2" t="s">
        <v>22</v>
      </c>
      <c r="C49" s="2" t="s">
        <v>52</v>
      </c>
      <c r="D49" s="2">
        <v>32</v>
      </c>
      <c r="E49" s="2">
        <v>5</v>
      </c>
      <c r="F49" s="2">
        <v>1</v>
      </c>
      <c r="G49" s="2">
        <v>0.8</v>
      </c>
      <c r="H49" s="2">
        <v>26</v>
      </c>
      <c r="I49" s="10" t="s">
        <v>53</v>
      </c>
      <c r="J49" s="2"/>
      <c r="K49" s="2"/>
    </row>
    <row r="50" spans="1:11" x14ac:dyDescent="0.2">
      <c r="A50" s="9" t="s">
        <v>85</v>
      </c>
      <c r="B50" s="2" t="s">
        <v>19</v>
      </c>
      <c r="C50" s="2" t="s">
        <v>86</v>
      </c>
      <c r="D50" s="2">
        <v>89</v>
      </c>
      <c r="E50" s="2">
        <v>15.4</v>
      </c>
      <c r="F50" s="2">
        <v>2.4</v>
      </c>
      <c r="G50" s="2">
        <v>1.5</v>
      </c>
      <c r="H50" s="2">
        <v>78</v>
      </c>
      <c r="I50" s="2" t="s">
        <v>21</v>
      </c>
      <c r="J50" s="2"/>
      <c r="K50" s="2"/>
    </row>
    <row r="51" spans="1:11" x14ac:dyDescent="0.2">
      <c r="A51" s="9" t="s">
        <v>85</v>
      </c>
      <c r="B51" s="2" t="s">
        <v>26</v>
      </c>
      <c r="C51" s="2" t="s">
        <v>47</v>
      </c>
      <c r="D51" s="2">
        <v>61</v>
      </c>
      <c r="E51" s="2">
        <v>5.6</v>
      </c>
      <c r="F51" s="2">
        <v>3</v>
      </c>
      <c r="G51" s="2">
        <v>3</v>
      </c>
      <c r="H51" s="2">
        <v>52</v>
      </c>
      <c r="I51" s="10" t="s">
        <v>48</v>
      </c>
      <c r="J51" s="2"/>
      <c r="K51" s="2"/>
    </row>
    <row r="52" spans="1:11" x14ac:dyDescent="0.2">
      <c r="A52" s="9" t="s">
        <v>85</v>
      </c>
      <c r="B52" s="2" t="s">
        <v>26</v>
      </c>
      <c r="C52" s="2" t="s">
        <v>87</v>
      </c>
      <c r="D52" s="2">
        <v>117</v>
      </c>
      <c r="E52" s="2">
        <v>24.2</v>
      </c>
      <c r="F52" s="2">
        <v>1.8</v>
      </c>
      <c r="G52" s="2">
        <v>1.1000000000000001</v>
      </c>
      <c r="H52" s="2">
        <v>91</v>
      </c>
      <c r="I52" s="10" t="s">
        <v>88</v>
      </c>
      <c r="J52" s="2"/>
      <c r="K52" s="2"/>
    </row>
    <row r="53" spans="1:11" x14ac:dyDescent="0.2">
      <c r="A53" s="9" t="s">
        <v>85</v>
      </c>
      <c r="B53" s="2" t="s">
        <v>10</v>
      </c>
      <c r="C53" s="2" t="s">
        <v>81</v>
      </c>
      <c r="D53" s="2">
        <f>168*2</f>
        <v>336</v>
      </c>
      <c r="E53" s="2">
        <f>11.7*2</f>
        <v>23.4</v>
      </c>
      <c r="F53" s="2">
        <f>6.79*2</f>
        <v>13.58</v>
      </c>
      <c r="G53" s="2">
        <f>15.02*2</f>
        <v>30.04</v>
      </c>
      <c r="H53" s="2">
        <f>513*2</f>
        <v>1026</v>
      </c>
      <c r="I53" s="10" t="s">
        <v>82</v>
      </c>
      <c r="J53" s="2"/>
      <c r="K53" s="2"/>
    </row>
    <row r="54" spans="1:11" x14ac:dyDescent="0.2">
      <c r="A54" s="9" t="s">
        <v>89</v>
      </c>
      <c r="B54" s="2" t="s">
        <v>22</v>
      </c>
      <c r="C54" s="2" t="s">
        <v>76</v>
      </c>
      <c r="D54" s="2">
        <f>120*2</f>
        <v>240</v>
      </c>
      <c r="E54" s="2">
        <f>23.1*2</f>
        <v>46.2</v>
      </c>
      <c r="F54" s="2">
        <f>2.1*2</f>
        <v>4.2</v>
      </c>
      <c r="G54" s="2">
        <f>2.2*2</f>
        <v>4.4000000000000004</v>
      </c>
      <c r="H54" s="2">
        <f>182*2</f>
        <v>364</v>
      </c>
      <c r="I54" s="10" t="s">
        <v>77</v>
      </c>
      <c r="J54" s="2"/>
      <c r="K54" s="2"/>
    </row>
    <row r="55" spans="1:11" x14ac:dyDescent="0.2">
      <c r="A55" s="9" t="s">
        <v>89</v>
      </c>
      <c r="B55" s="2" t="s">
        <v>19</v>
      </c>
      <c r="C55" s="2" t="s">
        <v>86</v>
      </c>
      <c r="D55" s="2">
        <v>89</v>
      </c>
      <c r="E55" s="2">
        <v>15.4</v>
      </c>
      <c r="F55" s="2">
        <v>2.4</v>
      </c>
      <c r="G55" s="2">
        <v>1.5</v>
      </c>
      <c r="H55" s="2">
        <v>78</v>
      </c>
      <c r="I55" s="2" t="s">
        <v>21</v>
      </c>
      <c r="J55" s="2"/>
      <c r="K55" s="2"/>
    </row>
    <row r="56" spans="1:11" x14ac:dyDescent="0.2">
      <c r="A56" s="9" t="s">
        <v>89</v>
      </c>
      <c r="B56" s="2" t="s">
        <v>19</v>
      </c>
      <c r="C56" s="2" t="s">
        <v>79</v>
      </c>
      <c r="D56" s="2">
        <f>37*2</f>
        <v>74</v>
      </c>
      <c r="E56" s="2">
        <f>9*2</f>
        <v>18</v>
      </c>
      <c r="F56" s="2">
        <v>0</v>
      </c>
      <c r="G56" s="2">
        <v>0</v>
      </c>
      <c r="H56" s="2">
        <f>164*2</f>
        <v>328</v>
      </c>
      <c r="I56" s="10" t="s">
        <v>80</v>
      </c>
      <c r="J56" s="2"/>
      <c r="K56" s="2"/>
    </row>
    <row r="57" spans="1:11" x14ac:dyDescent="0.2">
      <c r="A57" s="9" t="s">
        <v>89</v>
      </c>
      <c r="B57" s="2" t="s">
        <v>19</v>
      </c>
      <c r="C57" s="2" t="s">
        <v>45</v>
      </c>
      <c r="D57" s="2">
        <v>60</v>
      </c>
      <c r="E57" s="2">
        <v>18</v>
      </c>
      <c r="F57" s="2">
        <v>0</v>
      </c>
      <c r="G57" s="2">
        <v>0</v>
      </c>
      <c r="H57" s="2">
        <v>225</v>
      </c>
      <c r="I57" s="3" t="s">
        <v>46</v>
      </c>
      <c r="J57" s="2"/>
      <c r="K57" s="2"/>
    </row>
    <row r="58" spans="1:11" x14ac:dyDescent="0.2">
      <c r="A58" s="9" t="s">
        <v>89</v>
      </c>
      <c r="B58" s="2" t="s">
        <v>10</v>
      </c>
      <c r="C58" s="2" t="s">
        <v>42</v>
      </c>
      <c r="D58" s="2">
        <v>426</v>
      </c>
      <c r="E58" s="2">
        <v>31.73</v>
      </c>
      <c r="F58" s="2">
        <v>22.92</v>
      </c>
      <c r="G58" s="2">
        <v>22.62</v>
      </c>
      <c r="H58" s="2">
        <v>474</v>
      </c>
      <c r="I58" s="3" t="s">
        <v>43</v>
      </c>
      <c r="J58" s="2"/>
      <c r="K58" s="2"/>
    </row>
    <row r="59" spans="1:11" x14ac:dyDescent="0.2">
      <c r="A59" s="9" t="s">
        <v>89</v>
      </c>
      <c r="B59" s="2" t="s">
        <v>26</v>
      </c>
      <c r="C59" s="2" t="s">
        <v>27</v>
      </c>
      <c r="D59" s="2">
        <v>241</v>
      </c>
      <c r="E59" s="2">
        <v>31.14</v>
      </c>
      <c r="F59" s="2">
        <v>8.77</v>
      </c>
      <c r="G59" s="2">
        <v>10.19</v>
      </c>
      <c r="H59" s="2">
        <v>139</v>
      </c>
      <c r="I59" s="3" t="s">
        <v>28</v>
      </c>
      <c r="J59" s="2"/>
      <c r="K59" s="2"/>
    </row>
    <row r="60" spans="1:11" x14ac:dyDescent="0.2">
      <c r="A60" s="9" t="s">
        <v>90</v>
      </c>
      <c r="B60" s="2" t="s">
        <v>22</v>
      </c>
      <c r="C60" s="11" t="s">
        <v>11</v>
      </c>
      <c r="D60" s="11">
        <v>199</v>
      </c>
      <c r="E60" s="11">
        <v>1.96</v>
      </c>
      <c r="F60" s="11">
        <v>15.21</v>
      </c>
      <c r="G60" s="11">
        <v>13.01</v>
      </c>
      <c r="H60" s="11">
        <v>211</v>
      </c>
      <c r="I60" s="10" t="s">
        <v>12</v>
      </c>
      <c r="J60" s="2"/>
      <c r="K60" s="2"/>
    </row>
    <row r="61" spans="1:11" x14ac:dyDescent="0.2">
      <c r="A61" s="9" t="s">
        <v>90</v>
      </c>
      <c r="B61" s="2" t="s">
        <v>22</v>
      </c>
      <c r="C61" s="2" t="s">
        <v>91</v>
      </c>
      <c r="D61" s="2">
        <f>50*3</f>
        <v>150</v>
      </c>
      <c r="E61" s="2">
        <f>0.43*3</f>
        <v>1.29</v>
      </c>
      <c r="F61" s="2">
        <f>4.38*3</f>
        <v>13.14</v>
      </c>
      <c r="G61" s="2">
        <f>2.06*3</f>
        <v>6.18</v>
      </c>
      <c r="H61" s="2">
        <f>127*3</f>
        <v>381</v>
      </c>
      <c r="I61" s="10" t="s">
        <v>92</v>
      </c>
      <c r="J61" s="2"/>
      <c r="K61" s="2"/>
    </row>
    <row r="62" spans="1:11" x14ac:dyDescent="0.2">
      <c r="A62" s="9" t="s">
        <v>90</v>
      </c>
      <c r="B62" s="2" t="s">
        <v>22</v>
      </c>
      <c r="C62" s="2" t="s">
        <v>16</v>
      </c>
      <c r="D62" s="2">
        <v>164</v>
      </c>
      <c r="E62" s="2">
        <v>33.200000000000003</v>
      </c>
      <c r="F62" s="2">
        <v>1.6</v>
      </c>
      <c r="G62" s="2">
        <v>4</v>
      </c>
      <c r="H62" s="2">
        <v>164</v>
      </c>
      <c r="I62" s="3" t="s">
        <v>17</v>
      </c>
      <c r="J62" s="2"/>
      <c r="K62" s="2"/>
    </row>
    <row r="63" spans="1:11" x14ac:dyDescent="0.2">
      <c r="A63" s="9" t="s">
        <v>90</v>
      </c>
      <c r="B63" s="2" t="s">
        <v>19</v>
      </c>
      <c r="C63" s="2" t="s">
        <v>93</v>
      </c>
      <c r="D63" s="2">
        <f>320*0.65</f>
        <v>208</v>
      </c>
      <c r="E63" s="2">
        <f>74.9*0.65</f>
        <v>48.685000000000002</v>
      </c>
      <c r="F63" s="2">
        <v>0</v>
      </c>
      <c r="G63" s="2">
        <f>5.2*0.65</f>
        <v>3.3800000000000003</v>
      </c>
      <c r="H63" s="2">
        <f>10*0.65</f>
        <v>6.5</v>
      </c>
      <c r="I63" s="2" t="s">
        <v>21</v>
      </c>
      <c r="J63" s="2"/>
      <c r="K63" s="2"/>
    </row>
    <row r="64" spans="1:11" x14ac:dyDescent="0.2">
      <c r="A64" s="9" t="s">
        <v>90</v>
      </c>
      <c r="B64" s="2" t="s">
        <v>10</v>
      </c>
      <c r="C64" s="2" t="s">
        <v>58</v>
      </c>
      <c r="D64" s="2">
        <v>484</v>
      </c>
      <c r="E64" s="2">
        <v>61.86</v>
      </c>
      <c r="F64" s="2">
        <v>17.899999999999999</v>
      </c>
      <c r="G64" s="2">
        <v>18.66</v>
      </c>
      <c r="H64" s="2">
        <v>1092</v>
      </c>
      <c r="I64" s="10" t="s">
        <v>59</v>
      </c>
      <c r="J64" s="2"/>
      <c r="K64" s="2"/>
    </row>
    <row r="65" spans="1:11" x14ac:dyDescent="0.2">
      <c r="A65" s="9" t="s">
        <v>90</v>
      </c>
      <c r="B65" s="2" t="s">
        <v>22</v>
      </c>
      <c r="C65" s="2" t="s">
        <v>76</v>
      </c>
      <c r="D65" s="2">
        <f>120*2</f>
        <v>240</v>
      </c>
      <c r="E65" s="2">
        <f>23.1*2</f>
        <v>46.2</v>
      </c>
      <c r="F65" s="2">
        <f>2.1*2</f>
        <v>4.2</v>
      </c>
      <c r="G65" s="2">
        <f>2.2*2</f>
        <v>4.4000000000000004</v>
      </c>
      <c r="H65" s="2">
        <f>182*2</f>
        <v>364</v>
      </c>
      <c r="I65" s="10" t="s">
        <v>77</v>
      </c>
      <c r="J65" s="2"/>
      <c r="K65" s="2"/>
    </row>
    <row r="66" spans="1:11" x14ac:dyDescent="0.2">
      <c r="A66" s="2"/>
      <c r="B66" s="2"/>
      <c r="C66" s="2"/>
      <c r="D66" s="2"/>
      <c r="E66" s="2"/>
      <c r="F66" s="2"/>
      <c r="G66" s="2"/>
      <c r="H66" s="2"/>
      <c r="I66" s="2"/>
      <c r="J66" s="2"/>
      <c r="K66" s="2"/>
    </row>
    <row r="67" spans="1:11" x14ac:dyDescent="0.2">
      <c r="A67" s="2"/>
      <c r="B67" s="2"/>
      <c r="C67" s="2"/>
      <c r="D67" s="2"/>
      <c r="E67" s="2"/>
      <c r="F67" s="2"/>
      <c r="G67" s="2"/>
      <c r="H67" s="2"/>
      <c r="I67" s="2"/>
      <c r="J67" s="2"/>
      <c r="K67" s="2"/>
    </row>
    <row r="68" spans="1:11" x14ac:dyDescent="0.2">
      <c r="A68" s="2"/>
      <c r="B68" s="2"/>
      <c r="C68" s="2"/>
      <c r="D68" s="2"/>
      <c r="E68" s="2"/>
      <c r="F68" s="2"/>
      <c r="G68" s="2"/>
      <c r="H68" s="2"/>
      <c r="I68" s="2"/>
      <c r="J68" s="2"/>
      <c r="K68" s="2"/>
    </row>
    <row r="69" spans="1:11" x14ac:dyDescent="0.2">
      <c r="A69" s="2"/>
      <c r="B69" s="2"/>
      <c r="C69" s="2"/>
      <c r="D69" s="2"/>
      <c r="E69" s="2"/>
      <c r="F69" s="2"/>
      <c r="G69" s="2"/>
      <c r="H69" s="2"/>
      <c r="I69" s="2"/>
      <c r="J69" s="2"/>
      <c r="K69" s="2"/>
    </row>
    <row r="70" spans="1:11" x14ac:dyDescent="0.2">
      <c r="A70" s="2"/>
      <c r="B70" s="2"/>
      <c r="C70" s="2"/>
      <c r="D70" s="2"/>
      <c r="E70" s="2"/>
      <c r="F70" s="2"/>
      <c r="G70" s="2"/>
      <c r="H70" s="2"/>
      <c r="I70" s="2"/>
      <c r="J70" s="2"/>
      <c r="K70" s="2"/>
    </row>
    <row r="71" spans="1:11" x14ac:dyDescent="0.2">
      <c r="A71" s="2"/>
      <c r="B71" s="2"/>
      <c r="C71" s="2"/>
      <c r="D71" s="2"/>
      <c r="E71" s="2"/>
      <c r="F71" s="2"/>
      <c r="G71" s="2"/>
      <c r="H71" s="2"/>
      <c r="I71" s="2"/>
      <c r="J71" s="2"/>
      <c r="K71" s="2"/>
    </row>
    <row r="72" spans="1:11" x14ac:dyDescent="0.2">
      <c r="A72" s="2"/>
      <c r="B72" s="2"/>
      <c r="C72" s="2"/>
      <c r="D72" s="2"/>
      <c r="E72" s="2"/>
      <c r="F72" s="2"/>
      <c r="G72" s="2"/>
      <c r="H72" s="2"/>
      <c r="I72" s="2"/>
      <c r="J72" s="2"/>
      <c r="K72" s="2"/>
    </row>
    <row r="73" spans="1:11" x14ac:dyDescent="0.2">
      <c r="A73" s="2"/>
      <c r="B73" s="2"/>
      <c r="C73" s="2"/>
      <c r="D73" s="2"/>
      <c r="E73" s="2"/>
      <c r="F73" s="2"/>
      <c r="G73" s="2"/>
      <c r="H73" s="2"/>
      <c r="I73" s="2"/>
      <c r="J73" s="2"/>
      <c r="K73" s="2"/>
    </row>
    <row r="74" spans="1:11" x14ac:dyDescent="0.2">
      <c r="A74" s="2"/>
      <c r="B74" s="2"/>
      <c r="C74" s="2"/>
      <c r="D74" s="2"/>
      <c r="E74" s="2"/>
      <c r="F74" s="2"/>
      <c r="G74" s="2"/>
      <c r="H74" s="2"/>
      <c r="I74" s="2"/>
      <c r="J74" s="2"/>
      <c r="K74" s="2"/>
    </row>
    <row r="75" spans="1:11" x14ac:dyDescent="0.2">
      <c r="A75" s="2"/>
      <c r="B75" s="2"/>
      <c r="C75" s="2"/>
      <c r="D75" s="2"/>
      <c r="E75" s="2"/>
      <c r="F75" s="2"/>
      <c r="G75" s="2"/>
      <c r="H75" s="2"/>
      <c r="I75" s="2"/>
      <c r="J75" s="2"/>
      <c r="K75" s="2"/>
    </row>
    <row r="76" spans="1:11" x14ac:dyDescent="0.2">
      <c r="A76" s="2"/>
      <c r="B76" s="2"/>
      <c r="C76" s="2"/>
      <c r="D76" s="2"/>
      <c r="E76" s="2"/>
      <c r="F76" s="2"/>
      <c r="G76" s="2"/>
      <c r="H76" s="2"/>
      <c r="I76" s="2"/>
      <c r="J76" s="2"/>
      <c r="K76" s="2"/>
    </row>
    <row r="77" spans="1:11" x14ac:dyDescent="0.2">
      <c r="A77" s="2"/>
      <c r="B77" s="2"/>
      <c r="C77" s="2"/>
      <c r="D77" s="2"/>
      <c r="E77" s="2"/>
      <c r="F77" s="2"/>
      <c r="G77" s="2"/>
      <c r="H77" s="2"/>
      <c r="I77" s="2"/>
      <c r="J77" s="2"/>
      <c r="K77" s="2"/>
    </row>
    <row r="78" spans="1:11" x14ac:dyDescent="0.2">
      <c r="A78" s="2"/>
      <c r="B78" s="2"/>
      <c r="C78" s="2"/>
      <c r="D78" s="2"/>
      <c r="E78" s="2"/>
      <c r="F78" s="2"/>
      <c r="G78" s="2"/>
      <c r="H78" s="2"/>
      <c r="I78" s="2"/>
      <c r="J78" s="2"/>
      <c r="K78" s="2"/>
    </row>
    <row r="79" spans="1:11" x14ac:dyDescent="0.2">
      <c r="A79" s="2"/>
      <c r="B79" s="2"/>
      <c r="C79" s="2"/>
      <c r="D79" s="2"/>
      <c r="E79" s="2"/>
      <c r="F79" s="2"/>
      <c r="G79" s="2"/>
      <c r="H79" s="2"/>
      <c r="I79" s="2"/>
      <c r="J79" s="2"/>
      <c r="K79" s="2"/>
    </row>
    <row r="80" spans="1:11" x14ac:dyDescent="0.2">
      <c r="A80" s="2"/>
      <c r="B80" s="2"/>
      <c r="C80" s="2"/>
      <c r="D80" s="2"/>
      <c r="E80" s="2"/>
      <c r="F80" s="2"/>
      <c r="G80" s="2"/>
      <c r="H80" s="2"/>
      <c r="I80" s="2"/>
      <c r="J80" s="2"/>
      <c r="K80" s="2"/>
    </row>
    <row r="81" spans="1:11" x14ac:dyDescent="0.2">
      <c r="A81" s="2"/>
      <c r="B81" s="2"/>
      <c r="C81" s="2"/>
      <c r="D81" s="2"/>
      <c r="E81" s="2"/>
      <c r="F81" s="2"/>
      <c r="G81" s="2"/>
      <c r="H81" s="2"/>
      <c r="I81" s="2"/>
      <c r="J81" s="2"/>
      <c r="K81" s="2"/>
    </row>
    <row r="82" spans="1:11" x14ac:dyDescent="0.2">
      <c r="A82" s="2"/>
      <c r="B82" s="2"/>
      <c r="C82" s="2"/>
      <c r="D82" s="2"/>
      <c r="E82" s="2"/>
      <c r="F82" s="2"/>
      <c r="G82" s="2"/>
      <c r="H82" s="2"/>
      <c r="I82" s="2"/>
      <c r="J82" s="2"/>
      <c r="K82" s="2"/>
    </row>
    <row r="83" spans="1:11" x14ac:dyDescent="0.2">
      <c r="A83" s="2"/>
      <c r="B83" s="2"/>
      <c r="C83" s="2"/>
      <c r="D83" s="2"/>
      <c r="E83" s="2"/>
      <c r="F83" s="2"/>
      <c r="G83" s="2"/>
      <c r="H83" s="2"/>
      <c r="I83" s="2"/>
      <c r="J83" s="2"/>
      <c r="K83" s="2"/>
    </row>
    <row r="84" spans="1:11" x14ac:dyDescent="0.2">
      <c r="A84" s="2"/>
      <c r="B84" s="2"/>
      <c r="C84" s="2"/>
      <c r="D84" s="2"/>
      <c r="E84" s="2"/>
      <c r="F84" s="2"/>
      <c r="G84" s="2"/>
      <c r="H84" s="2"/>
      <c r="I84" s="2"/>
      <c r="J84" s="2"/>
      <c r="K84" s="2"/>
    </row>
    <row r="85" spans="1:11" x14ac:dyDescent="0.2">
      <c r="A85" s="2"/>
      <c r="B85" s="2"/>
      <c r="C85" s="2"/>
      <c r="D85" s="2"/>
      <c r="E85" s="2"/>
      <c r="F85" s="2"/>
      <c r="G85" s="2"/>
      <c r="H85" s="2"/>
      <c r="I85" s="2"/>
      <c r="J85" s="2"/>
      <c r="K85" s="2"/>
    </row>
    <row r="86" spans="1:11" x14ac:dyDescent="0.2">
      <c r="A86" s="2"/>
      <c r="B86" s="2"/>
      <c r="C86" s="2"/>
      <c r="D86" s="2"/>
      <c r="E86" s="2"/>
      <c r="F86" s="2"/>
      <c r="G86" s="2"/>
      <c r="H86" s="2"/>
      <c r="I86" s="2"/>
      <c r="J86" s="2"/>
      <c r="K86" s="2"/>
    </row>
    <row r="87" spans="1:11" x14ac:dyDescent="0.2">
      <c r="A87" s="2"/>
      <c r="B87" s="2"/>
      <c r="C87" s="2"/>
      <c r="D87" s="2"/>
      <c r="E87" s="2"/>
      <c r="F87" s="2"/>
      <c r="G87" s="2"/>
      <c r="H87" s="2"/>
      <c r="I87" s="2"/>
      <c r="J87" s="2"/>
      <c r="K87" s="2"/>
    </row>
    <row r="88" spans="1:11" x14ac:dyDescent="0.2">
      <c r="A88" s="2"/>
      <c r="B88" s="2"/>
      <c r="C88" s="2"/>
      <c r="D88" s="2"/>
      <c r="E88" s="2"/>
      <c r="F88" s="2"/>
      <c r="G88" s="2"/>
      <c r="H88" s="2"/>
      <c r="I88" s="2"/>
      <c r="J88" s="2"/>
      <c r="K88" s="2"/>
    </row>
    <row r="89" spans="1:11" x14ac:dyDescent="0.2">
      <c r="A89" s="2"/>
      <c r="B89" s="2"/>
      <c r="C89" s="2"/>
      <c r="D89" s="2"/>
      <c r="E89" s="2"/>
      <c r="F89" s="2"/>
      <c r="G89" s="2"/>
      <c r="H89" s="2"/>
      <c r="I89" s="2"/>
      <c r="J89" s="2"/>
      <c r="K89" s="2"/>
    </row>
    <row r="90" spans="1:11" x14ac:dyDescent="0.2">
      <c r="A90" s="2"/>
      <c r="B90" s="2"/>
      <c r="C90" s="2"/>
      <c r="D90" s="2"/>
      <c r="E90" s="2"/>
      <c r="F90" s="2"/>
      <c r="G90" s="2"/>
      <c r="H90" s="2"/>
      <c r="I90" s="2"/>
      <c r="J90" s="2"/>
      <c r="K90" s="2"/>
    </row>
    <row r="91" spans="1:11" x14ac:dyDescent="0.2">
      <c r="A91" s="2"/>
      <c r="B91" s="2"/>
      <c r="C91" s="2"/>
      <c r="D91" s="2"/>
      <c r="E91" s="2"/>
      <c r="F91" s="2"/>
      <c r="G91" s="2"/>
      <c r="H91" s="2"/>
      <c r="I91" s="2"/>
      <c r="J91" s="2"/>
      <c r="K91" s="2"/>
    </row>
    <row r="92" spans="1:11" x14ac:dyDescent="0.2">
      <c r="A92" s="2"/>
      <c r="B92" s="2"/>
      <c r="C92" s="2"/>
      <c r="D92" s="2"/>
      <c r="E92" s="2"/>
      <c r="F92" s="2"/>
      <c r="G92" s="2"/>
      <c r="H92" s="2"/>
      <c r="I92" s="2"/>
      <c r="J92" s="2"/>
      <c r="K92" s="2"/>
    </row>
    <row r="93" spans="1:11" x14ac:dyDescent="0.2">
      <c r="A93" s="2"/>
      <c r="B93" s="2"/>
      <c r="C93" s="2"/>
      <c r="D93" s="2"/>
      <c r="E93" s="2"/>
      <c r="F93" s="2"/>
      <c r="G93" s="2"/>
      <c r="H93" s="2"/>
      <c r="I93" s="2"/>
      <c r="J93" s="2"/>
      <c r="K93" s="2"/>
    </row>
    <row r="94" spans="1:11" x14ac:dyDescent="0.2">
      <c r="A94" s="2"/>
      <c r="B94" s="2"/>
      <c r="C94" s="2"/>
      <c r="D94" s="2"/>
      <c r="E94" s="2"/>
      <c r="F94" s="2"/>
      <c r="G94" s="2"/>
      <c r="H94" s="2"/>
      <c r="I94" s="2"/>
      <c r="J94" s="2"/>
      <c r="K94" s="2"/>
    </row>
    <row r="95" spans="1:11" x14ac:dyDescent="0.2">
      <c r="A95" s="2"/>
      <c r="B95" s="2"/>
      <c r="C95" s="2"/>
      <c r="D95" s="2"/>
      <c r="E95" s="2"/>
      <c r="F95" s="2"/>
      <c r="G95" s="2"/>
      <c r="H95" s="2"/>
      <c r="I95" s="2"/>
      <c r="J95" s="2"/>
      <c r="K95" s="2"/>
    </row>
    <row r="96" spans="1:11" x14ac:dyDescent="0.2">
      <c r="A96" s="2"/>
      <c r="B96" s="2"/>
      <c r="C96" s="2"/>
      <c r="D96" s="2"/>
      <c r="E96" s="2"/>
      <c r="F96" s="2"/>
      <c r="G96" s="2"/>
      <c r="H96" s="2"/>
      <c r="I96" s="2"/>
      <c r="J96" s="2"/>
      <c r="K96" s="2"/>
    </row>
    <row r="97" spans="1:11" x14ac:dyDescent="0.2">
      <c r="A97" s="2"/>
      <c r="B97" s="2"/>
      <c r="C97" s="2"/>
      <c r="D97" s="2"/>
      <c r="E97" s="2"/>
      <c r="F97" s="2"/>
      <c r="G97" s="2"/>
      <c r="H97" s="2"/>
      <c r="I97" s="2"/>
      <c r="J97" s="2"/>
      <c r="K97" s="2"/>
    </row>
    <row r="98" spans="1:11" x14ac:dyDescent="0.2">
      <c r="A98" s="2"/>
      <c r="B98" s="2"/>
      <c r="C98" s="2"/>
      <c r="D98" s="2"/>
      <c r="E98" s="2"/>
      <c r="F98" s="2"/>
      <c r="G98" s="2"/>
      <c r="H98" s="2"/>
      <c r="I98" s="2"/>
      <c r="J98" s="2"/>
      <c r="K98" s="2"/>
    </row>
    <row r="99" spans="1:11" x14ac:dyDescent="0.2">
      <c r="A99" s="2"/>
      <c r="B99" s="2"/>
      <c r="C99" s="2"/>
      <c r="D99" s="2"/>
      <c r="E99" s="2"/>
      <c r="F99" s="2"/>
      <c r="G99" s="2"/>
      <c r="H99" s="2"/>
      <c r="I99" s="2"/>
      <c r="J99" s="2"/>
      <c r="K99" s="2"/>
    </row>
    <row r="100" spans="1:11" x14ac:dyDescent="0.2">
      <c r="A100" s="2"/>
      <c r="B100" s="2"/>
      <c r="C100" s="2"/>
      <c r="D100" s="2"/>
      <c r="E100" s="2"/>
      <c r="F100" s="2"/>
      <c r="G100" s="2"/>
      <c r="H100" s="2"/>
      <c r="I100" s="2"/>
      <c r="J100" s="2"/>
      <c r="K100" s="2"/>
    </row>
    <row r="101" spans="1:11" x14ac:dyDescent="0.2">
      <c r="A101" s="2"/>
      <c r="B101" s="2"/>
      <c r="C101" s="2"/>
      <c r="D101" s="2"/>
      <c r="E101" s="2"/>
      <c r="F101" s="2"/>
      <c r="G101" s="2"/>
      <c r="H101" s="2"/>
      <c r="I101" s="2"/>
      <c r="J101" s="2"/>
      <c r="K101" s="2"/>
    </row>
    <row r="102" spans="1:11" x14ac:dyDescent="0.2">
      <c r="A102" s="2"/>
      <c r="B102" s="2"/>
      <c r="C102" s="2"/>
      <c r="D102" s="2"/>
      <c r="E102" s="2"/>
      <c r="F102" s="2"/>
      <c r="G102" s="2"/>
      <c r="H102" s="2"/>
      <c r="I102" s="2"/>
      <c r="J102" s="2"/>
      <c r="K102" s="2"/>
    </row>
    <row r="103" spans="1:11" x14ac:dyDescent="0.2">
      <c r="A103" s="2"/>
      <c r="B103" s="2"/>
      <c r="C103" s="2"/>
      <c r="D103" s="2"/>
      <c r="E103" s="2"/>
      <c r="F103" s="2"/>
      <c r="G103" s="2"/>
      <c r="H103" s="2"/>
      <c r="I103" s="2"/>
      <c r="J103" s="2"/>
      <c r="K103" s="2"/>
    </row>
    <row r="104" spans="1:11" x14ac:dyDescent="0.2">
      <c r="A104" s="2"/>
      <c r="B104" s="2"/>
      <c r="C104" s="2"/>
      <c r="D104" s="2"/>
      <c r="E104" s="2"/>
      <c r="F104" s="2"/>
      <c r="G104" s="2"/>
      <c r="H104" s="2"/>
      <c r="I104" s="2"/>
      <c r="J104" s="2"/>
      <c r="K104" s="2"/>
    </row>
    <row r="105" spans="1:11" x14ac:dyDescent="0.2">
      <c r="A105" s="2"/>
      <c r="B105" s="2"/>
      <c r="C105" s="2"/>
      <c r="D105" s="2"/>
      <c r="E105" s="2"/>
      <c r="F105" s="2"/>
      <c r="G105" s="2"/>
      <c r="H105" s="2"/>
      <c r="I105" s="2"/>
      <c r="J105" s="2"/>
      <c r="K105" s="2"/>
    </row>
    <row r="106" spans="1:11" x14ac:dyDescent="0.2">
      <c r="A106" s="2"/>
      <c r="B106" s="2"/>
      <c r="C106" s="2"/>
      <c r="D106" s="2"/>
      <c r="E106" s="2"/>
      <c r="F106" s="2"/>
      <c r="G106" s="2"/>
      <c r="H106" s="2"/>
      <c r="I106" s="2"/>
      <c r="J106" s="2"/>
      <c r="K106" s="2"/>
    </row>
    <row r="107" spans="1:11" x14ac:dyDescent="0.2">
      <c r="A107" s="2"/>
      <c r="B107" s="2"/>
      <c r="C107" s="2"/>
      <c r="D107" s="2"/>
      <c r="E107" s="2"/>
      <c r="F107" s="2"/>
      <c r="G107" s="2"/>
      <c r="H107" s="2"/>
      <c r="I107" s="2"/>
      <c r="J107" s="2"/>
      <c r="K107" s="2"/>
    </row>
    <row r="108" spans="1:11" x14ac:dyDescent="0.2">
      <c r="A108" s="2"/>
      <c r="B108" s="2"/>
      <c r="C108" s="2"/>
      <c r="D108" s="2"/>
      <c r="E108" s="2"/>
      <c r="F108" s="2"/>
      <c r="G108" s="2"/>
      <c r="H108" s="2"/>
      <c r="I108" s="2"/>
      <c r="J108" s="2"/>
      <c r="K108" s="2"/>
    </row>
    <row r="109" spans="1:11" x14ac:dyDescent="0.2">
      <c r="A109" s="2"/>
      <c r="B109" s="2"/>
      <c r="C109" s="2"/>
      <c r="D109" s="2"/>
      <c r="E109" s="2"/>
      <c r="F109" s="2"/>
      <c r="G109" s="2"/>
      <c r="H109" s="2"/>
      <c r="I109" s="2"/>
      <c r="J109" s="2"/>
      <c r="K109" s="2"/>
    </row>
    <row r="110" spans="1:11" x14ac:dyDescent="0.2">
      <c r="A110" s="2"/>
      <c r="B110" s="2"/>
      <c r="C110" s="2"/>
      <c r="D110" s="2"/>
      <c r="E110" s="2"/>
      <c r="F110" s="2"/>
      <c r="G110" s="2"/>
      <c r="H110" s="2"/>
      <c r="I110" s="2"/>
      <c r="J110" s="2"/>
      <c r="K110" s="2"/>
    </row>
    <row r="111" spans="1:11" x14ac:dyDescent="0.2">
      <c r="A111" s="2"/>
      <c r="B111" s="2"/>
      <c r="C111" s="2"/>
      <c r="D111" s="2"/>
      <c r="E111" s="2"/>
      <c r="F111" s="2"/>
      <c r="G111" s="2"/>
      <c r="H111" s="2"/>
      <c r="I111" s="2"/>
      <c r="J111" s="2"/>
      <c r="K111" s="2"/>
    </row>
    <row r="112" spans="1:11" x14ac:dyDescent="0.2">
      <c r="A112" s="2"/>
      <c r="B112" s="2"/>
      <c r="C112" s="2"/>
      <c r="D112" s="2"/>
      <c r="E112" s="2"/>
      <c r="F112" s="2"/>
      <c r="G112" s="2"/>
      <c r="H112" s="2"/>
      <c r="I112" s="2"/>
      <c r="J112" s="2"/>
      <c r="K112" s="2"/>
    </row>
    <row r="113" spans="1:11" x14ac:dyDescent="0.2">
      <c r="A113" s="2"/>
      <c r="B113" s="2"/>
      <c r="C113" s="2"/>
      <c r="D113" s="2"/>
      <c r="E113" s="2"/>
      <c r="F113" s="2"/>
      <c r="G113" s="2"/>
      <c r="H113" s="2"/>
      <c r="I113" s="2"/>
      <c r="J113" s="2"/>
      <c r="K113" s="2"/>
    </row>
    <row r="114" spans="1:11" x14ac:dyDescent="0.2">
      <c r="A114" s="2"/>
      <c r="B114" s="2"/>
      <c r="C114" s="2"/>
      <c r="D114" s="2"/>
      <c r="E114" s="2"/>
      <c r="F114" s="2"/>
      <c r="G114" s="2"/>
      <c r="H114" s="2"/>
      <c r="I114" s="2"/>
      <c r="J114" s="2"/>
      <c r="K114" s="2"/>
    </row>
    <row r="115" spans="1:11" x14ac:dyDescent="0.2">
      <c r="A115" s="2"/>
      <c r="B115" s="2"/>
      <c r="C115" s="2"/>
      <c r="D115" s="2"/>
      <c r="E115" s="2"/>
      <c r="F115" s="2"/>
      <c r="G115" s="2"/>
      <c r="H115" s="2"/>
      <c r="I115" s="2"/>
      <c r="J115" s="2"/>
      <c r="K115" s="2"/>
    </row>
    <row r="116" spans="1:11" x14ac:dyDescent="0.2">
      <c r="A116" s="2"/>
      <c r="B116" s="2"/>
      <c r="C116" s="2"/>
      <c r="D116" s="2"/>
      <c r="E116" s="2"/>
      <c r="F116" s="2"/>
      <c r="G116" s="2"/>
      <c r="H116" s="2"/>
      <c r="I116" s="2"/>
      <c r="J116" s="2"/>
      <c r="K116" s="2"/>
    </row>
    <row r="117" spans="1:11" x14ac:dyDescent="0.2">
      <c r="A117" s="2"/>
      <c r="B117" s="2"/>
      <c r="C117" s="2"/>
      <c r="D117" s="2"/>
      <c r="E117" s="2"/>
      <c r="F117" s="2"/>
      <c r="G117" s="2"/>
      <c r="H117" s="2"/>
      <c r="I117" s="2"/>
      <c r="J117" s="2"/>
      <c r="K117" s="2"/>
    </row>
    <row r="118" spans="1:11" x14ac:dyDescent="0.2">
      <c r="A118" s="2"/>
      <c r="B118" s="2"/>
      <c r="C118" s="2"/>
      <c r="D118" s="2"/>
      <c r="E118" s="2"/>
      <c r="F118" s="2"/>
      <c r="G118" s="2"/>
      <c r="H118" s="2"/>
      <c r="I118" s="2"/>
      <c r="J118" s="2"/>
      <c r="K118" s="2"/>
    </row>
    <row r="119" spans="1:11" x14ac:dyDescent="0.2">
      <c r="A119" s="2"/>
      <c r="B119" s="2"/>
      <c r="C119" s="2"/>
      <c r="D119" s="2"/>
      <c r="E119" s="2"/>
      <c r="F119" s="2"/>
      <c r="G119" s="2"/>
      <c r="H119" s="2"/>
      <c r="I119" s="2"/>
      <c r="J119" s="2"/>
      <c r="K119" s="2"/>
    </row>
    <row r="120" spans="1:11" x14ac:dyDescent="0.2">
      <c r="A120" s="2"/>
      <c r="B120" s="2"/>
      <c r="C120" s="2"/>
      <c r="D120" s="2"/>
      <c r="E120" s="2"/>
      <c r="F120" s="2"/>
      <c r="G120" s="2"/>
      <c r="H120" s="2"/>
      <c r="I120" s="2"/>
      <c r="J120" s="2"/>
      <c r="K120" s="2"/>
    </row>
    <row r="121" spans="1:11" x14ac:dyDescent="0.2">
      <c r="A121" s="2"/>
      <c r="B121" s="2"/>
      <c r="C121" s="2"/>
      <c r="D121" s="2"/>
      <c r="E121" s="2"/>
      <c r="F121" s="2"/>
      <c r="G121" s="2"/>
      <c r="H121" s="2"/>
      <c r="I121" s="2"/>
      <c r="J121" s="2"/>
      <c r="K121" s="2"/>
    </row>
    <row r="122" spans="1:11" x14ac:dyDescent="0.2">
      <c r="A122" s="2"/>
      <c r="B122" s="2"/>
      <c r="C122" s="2"/>
      <c r="D122" s="2"/>
      <c r="E122" s="2"/>
      <c r="F122" s="2"/>
      <c r="G122" s="2"/>
      <c r="H122" s="2"/>
      <c r="I122" s="2"/>
      <c r="J122" s="2"/>
      <c r="K122" s="2"/>
    </row>
    <row r="123" spans="1:11" x14ac:dyDescent="0.2">
      <c r="A123" s="2"/>
      <c r="B123" s="2"/>
      <c r="C123" s="2"/>
      <c r="D123" s="2"/>
      <c r="E123" s="2"/>
      <c r="F123" s="2"/>
      <c r="G123" s="2"/>
      <c r="H123" s="2"/>
      <c r="I123" s="2"/>
      <c r="J123" s="2"/>
      <c r="K123" s="2"/>
    </row>
    <row r="124" spans="1:11" x14ac:dyDescent="0.2">
      <c r="A124" s="2"/>
      <c r="B124" s="2"/>
      <c r="C124" s="2"/>
      <c r="D124" s="2"/>
      <c r="E124" s="2"/>
      <c r="F124" s="2"/>
      <c r="G124" s="2"/>
      <c r="H124" s="2"/>
      <c r="I124" s="2"/>
      <c r="J124" s="2"/>
      <c r="K124" s="2"/>
    </row>
    <row r="125" spans="1:11" x14ac:dyDescent="0.2">
      <c r="A125" s="2"/>
      <c r="B125" s="2"/>
      <c r="C125" s="2"/>
      <c r="D125" s="2"/>
      <c r="E125" s="2"/>
      <c r="F125" s="2"/>
      <c r="G125" s="2"/>
      <c r="H125" s="2"/>
      <c r="I125" s="2"/>
      <c r="J125" s="2"/>
      <c r="K125" s="2"/>
    </row>
    <row r="126" spans="1:11" x14ac:dyDescent="0.2">
      <c r="A126" s="2"/>
      <c r="B126" s="2"/>
      <c r="C126" s="2"/>
      <c r="D126" s="2"/>
      <c r="E126" s="2"/>
      <c r="F126" s="2"/>
      <c r="G126" s="2"/>
      <c r="H126" s="2"/>
      <c r="I126" s="2"/>
      <c r="J126" s="2"/>
      <c r="K126" s="2"/>
    </row>
    <row r="127" spans="1:11" x14ac:dyDescent="0.2">
      <c r="A127" s="2"/>
      <c r="B127" s="2"/>
      <c r="C127" s="2"/>
      <c r="D127" s="2"/>
      <c r="E127" s="2"/>
      <c r="F127" s="2"/>
      <c r="G127" s="2"/>
      <c r="H127" s="2"/>
      <c r="I127" s="2"/>
      <c r="J127" s="2"/>
      <c r="K127" s="2"/>
    </row>
    <row r="128" spans="1:11" x14ac:dyDescent="0.2">
      <c r="A128" s="2"/>
      <c r="B128" s="2"/>
      <c r="C128" s="2"/>
      <c r="D128" s="2"/>
      <c r="E128" s="2"/>
      <c r="F128" s="2"/>
      <c r="G128" s="2"/>
      <c r="H128" s="2"/>
      <c r="I128" s="2"/>
      <c r="J128" s="2"/>
      <c r="K128" s="2"/>
    </row>
    <row r="129" spans="1:11" x14ac:dyDescent="0.2">
      <c r="A129" s="2"/>
      <c r="B129" s="2"/>
      <c r="C129" s="2"/>
      <c r="D129" s="2"/>
      <c r="E129" s="2"/>
      <c r="F129" s="2"/>
      <c r="G129" s="2"/>
      <c r="H129" s="2"/>
      <c r="I129" s="2"/>
      <c r="J129" s="2"/>
      <c r="K129" s="2"/>
    </row>
    <row r="130" spans="1:11" x14ac:dyDescent="0.2">
      <c r="A130" s="2"/>
      <c r="B130" s="2"/>
      <c r="C130" s="2"/>
      <c r="D130" s="2"/>
      <c r="E130" s="2"/>
      <c r="F130" s="2"/>
      <c r="G130" s="2"/>
      <c r="H130" s="2"/>
      <c r="I130" s="2"/>
      <c r="J130" s="2"/>
      <c r="K130" s="2"/>
    </row>
    <row r="131" spans="1:11" x14ac:dyDescent="0.2">
      <c r="A131" s="2"/>
      <c r="B131" s="2"/>
      <c r="C131" s="2"/>
      <c r="D131" s="2"/>
      <c r="E131" s="2"/>
      <c r="F131" s="2"/>
      <c r="G131" s="2"/>
      <c r="H131" s="2"/>
      <c r="I131" s="2"/>
      <c r="J131" s="2"/>
      <c r="K131" s="2"/>
    </row>
    <row r="132" spans="1:11" x14ac:dyDescent="0.2">
      <c r="A132" s="2"/>
      <c r="B132" s="2"/>
      <c r="C132" s="2"/>
      <c r="D132" s="2"/>
      <c r="E132" s="2"/>
      <c r="F132" s="2"/>
      <c r="G132" s="2"/>
      <c r="H132" s="2"/>
      <c r="I132" s="2"/>
      <c r="J132" s="2"/>
      <c r="K132" s="2"/>
    </row>
    <row r="133" spans="1:11" x14ac:dyDescent="0.2">
      <c r="A133" s="2"/>
      <c r="B133" s="2"/>
      <c r="C133" s="2"/>
      <c r="D133" s="2"/>
      <c r="E133" s="2"/>
      <c r="F133" s="2"/>
      <c r="G133" s="2"/>
      <c r="H133" s="2"/>
      <c r="I133" s="2"/>
      <c r="J133" s="2"/>
      <c r="K133" s="2"/>
    </row>
    <row r="134" spans="1:11" x14ac:dyDescent="0.2">
      <c r="A134" s="2"/>
      <c r="B134" s="2"/>
      <c r="C134" s="2"/>
      <c r="D134" s="2"/>
      <c r="E134" s="2"/>
      <c r="F134" s="2"/>
      <c r="G134" s="2"/>
      <c r="H134" s="2"/>
      <c r="I134" s="2"/>
      <c r="J134" s="2"/>
      <c r="K134" s="2"/>
    </row>
    <row r="135" spans="1:11" x14ac:dyDescent="0.2">
      <c r="A135" s="2"/>
      <c r="B135" s="2"/>
      <c r="C135" s="2"/>
      <c r="D135" s="2"/>
      <c r="E135" s="2"/>
      <c r="F135" s="2"/>
      <c r="G135" s="2"/>
      <c r="H135" s="2"/>
      <c r="I135" s="2"/>
      <c r="J135" s="2"/>
      <c r="K135" s="2"/>
    </row>
    <row r="136" spans="1:11" x14ac:dyDescent="0.2">
      <c r="A136" s="2"/>
      <c r="B136" s="2"/>
      <c r="C136" s="2"/>
      <c r="D136" s="2"/>
      <c r="E136" s="2"/>
      <c r="F136" s="2"/>
      <c r="G136" s="2"/>
      <c r="H136" s="2"/>
      <c r="I136" s="2"/>
      <c r="J136" s="2"/>
      <c r="K136" s="2"/>
    </row>
    <row r="137" spans="1:11" x14ac:dyDescent="0.2">
      <c r="A137" s="2"/>
      <c r="B137" s="2"/>
      <c r="C137" s="2"/>
      <c r="D137" s="2"/>
      <c r="E137" s="2"/>
      <c r="F137" s="2"/>
      <c r="G137" s="2"/>
      <c r="H137" s="2"/>
      <c r="I137" s="2"/>
      <c r="J137" s="2"/>
      <c r="K137" s="2"/>
    </row>
    <row r="138" spans="1:11" x14ac:dyDescent="0.2">
      <c r="A138" s="2"/>
      <c r="B138" s="2"/>
      <c r="C138" s="2"/>
      <c r="D138" s="2"/>
      <c r="E138" s="2"/>
      <c r="F138" s="2"/>
      <c r="G138" s="2"/>
      <c r="H138" s="2"/>
      <c r="I138" s="2"/>
      <c r="J138" s="2"/>
      <c r="K138" s="2"/>
    </row>
    <row r="139" spans="1:11" x14ac:dyDescent="0.2">
      <c r="A139" s="2"/>
      <c r="B139" s="2"/>
      <c r="C139" s="2"/>
      <c r="D139" s="2"/>
      <c r="E139" s="2"/>
      <c r="F139" s="2"/>
      <c r="G139" s="2"/>
      <c r="H139" s="2"/>
      <c r="I139" s="2"/>
      <c r="J139" s="2"/>
      <c r="K139" s="2"/>
    </row>
    <row r="140" spans="1:11" x14ac:dyDescent="0.2">
      <c r="A140" s="2"/>
      <c r="B140" s="2"/>
      <c r="C140" s="2"/>
      <c r="D140" s="2"/>
      <c r="E140" s="2"/>
      <c r="F140" s="2"/>
      <c r="G140" s="2"/>
      <c r="H140" s="2"/>
      <c r="I140" s="2"/>
      <c r="J140" s="2"/>
      <c r="K140" s="2"/>
    </row>
    <row r="141" spans="1:11" x14ac:dyDescent="0.2">
      <c r="A141" s="2"/>
      <c r="B141" s="2"/>
      <c r="C141" s="2"/>
      <c r="D141" s="2"/>
      <c r="E141" s="2"/>
      <c r="F141" s="2"/>
      <c r="G141" s="2"/>
      <c r="H141" s="2"/>
      <c r="I141" s="2"/>
      <c r="J141" s="2"/>
      <c r="K141" s="2"/>
    </row>
    <row r="142" spans="1:11" x14ac:dyDescent="0.2">
      <c r="A142" s="2"/>
      <c r="B142" s="2"/>
      <c r="C142" s="2"/>
      <c r="D142" s="2"/>
      <c r="E142" s="2"/>
      <c r="F142" s="2"/>
      <c r="G142" s="2"/>
      <c r="H142" s="2"/>
      <c r="I142" s="2"/>
      <c r="J142" s="2"/>
      <c r="K142" s="2"/>
    </row>
    <row r="143" spans="1:11" x14ac:dyDescent="0.2">
      <c r="A143" s="2"/>
      <c r="B143" s="2"/>
      <c r="C143" s="2"/>
      <c r="D143" s="2"/>
      <c r="E143" s="2"/>
      <c r="F143" s="2"/>
      <c r="G143" s="2"/>
      <c r="H143" s="2"/>
      <c r="I143" s="2"/>
      <c r="J143" s="2"/>
      <c r="K143" s="2"/>
    </row>
    <row r="144" spans="1:11" x14ac:dyDescent="0.2">
      <c r="A144" s="2"/>
      <c r="B144" s="2"/>
      <c r="C144" s="2"/>
      <c r="D144" s="2"/>
      <c r="E144" s="2"/>
      <c r="F144" s="2"/>
      <c r="G144" s="2"/>
      <c r="H144" s="2"/>
      <c r="I144" s="2"/>
      <c r="J144" s="2"/>
      <c r="K144" s="2"/>
    </row>
    <row r="145" spans="1:11" x14ac:dyDescent="0.2">
      <c r="A145" s="2"/>
      <c r="B145" s="2"/>
      <c r="C145" s="2"/>
      <c r="D145" s="2"/>
      <c r="E145" s="2"/>
      <c r="F145" s="2"/>
      <c r="G145" s="2"/>
      <c r="H145" s="2"/>
      <c r="I145" s="2"/>
      <c r="J145" s="2"/>
      <c r="K145" s="2"/>
    </row>
    <row r="146" spans="1:11" x14ac:dyDescent="0.2">
      <c r="A146" s="2"/>
      <c r="B146" s="2"/>
      <c r="C146" s="2"/>
      <c r="D146" s="2"/>
      <c r="E146" s="2"/>
      <c r="F146" s="2"/>
      <c r="G146" s="2"/>
      <c r="H146" s="2"/>
      <c r="I146" s="2"/>
      <c r="J146" s="2"/>
      <c r="K146" s="2"/>
    </row>
    <row r="147" spans="1:11" x14ac:dyDescent="0.2">
      <c r="A147" s="2"/>
      <c r="B147" s="2"/>
      <c r="C147" s="2"/>
      <c r="D147" s="2"/>
      <c r="E147" s="2"/>
      <c r="F147" s="2"/>
      <c r="G147" s="2"/>
      <c r="H147" s="2"/>
      <c r="I147" s="2"/>
      <c r="J147" s="2"/>
      <c r="K147" s="2"/>
    </row>
    <row r="148" spans="1:11" x14ac:dyDescent="0.2">
      <c r="A148" s="2"/>
      <c r="B148" s="2"/>
      <c r="C148" s="2"/>
      <c r="D148" s="2"/>
      <c r="E148" s="2"/>
      <c r="F148" s="2"/>
      <c r="G148" s="2"/>
      <c r="H148" s="2"/>
      <c r="I148" s="2"/>
      <c r="J148" s="2"/>
      <c r="K148" s="2"/>
    </row>
    <row r="149" spans="1:11" x14ac:dyDescent="0.2">
      <c r="A149" s="2"/>
      <c r="B149" s="2"/>
      <c r="C149" s="2"/>
      <c r="D149" s="2"/>
      <c r="E149" s="2"/>
      <c r="F149" s="2"/>
      <c r="G149" s="2"/>
      <c r="H149" s="2"/>
      <c r="I149" s="2"/>
      <c r="J149" s="2"/>
      <c r="K149" s="2"/>
    </row>
    <row r="150" spans="1:11" x14ac:dyDescent="0.2">
      <c r="A150" s="2"/>
      <c r="B150" s="2"/>
      <c r="C150" s="2"/>
      <c r="D150" s="2"/>
      <c r="E150" s="2"/>
      <c r="F150" s="2"/>
      <c r="G150" s="2"/>
      <c r="H150" s="2"/>
      <c r="I150" s="2"/>
      <c r="J150" s="2"/>
      <c r="K150" s="2"/>
    </row>
    <row r="151" spans="1:11" x14ac:dyDescent="0.2">
      <c r="A151" s="2"/>
      <c r="B151" s="2"/>
      <c r="C151" s="2"/>
      <c r="D151" s="2"/>
      <c r="E151" s="2"/>
      <c r="F151" s="2"/>
      <c r="G151" s="2"/>
      <c r="H151" s="2"/>
      <c r="I151" s="2"/>
      <c r="J151" s="2"/>
      <c r="K151" s="2"/>
    </row>
    <row r="152" spans="1:11" x14ac:dyDescent="0.2">
      <c r="A152" s="2"/>
      <c r="B152" s="2"/>
      <c r="C152" s="2"/>
      <c r="D152" s="2"/>
      <c r="E152" s="2"/>
      <c r="F152" s="2"/>
      <c r="G152" s="2"/>
      <c r="H152" s="2"/>
      <c r="I152" s="2"/>
      <c r="J152" s="2"/>
      <c r="K152" s="2"/>
    </row>
    <row r="153" spans="1:11" x14ac:dyDescent="0.2">
      <c r="A153" s="2"/>
      <c r="B153" s="2"/>
      <c r="C153" s="2"/>
      <c r="D153" s="2"/>
      <c r="E153" s="2"/>
      <c r="F153" s="2"/>
      <c r="G153" s="2"/>
      <c r="H153" s="2"/>
      <c r="I153" s="2"/>
      <c r="J153" s="2"/>
      <c r="K153" s="2"/>
    </row>
    <row r="154" spans="1:11" x14ac:dyDescent="0.2">
      <c r="A154" s="2"/>
      <c r="B154" s="2"/>
      <c r="C154" s="2"/>
      <c r="D154" s="2"/>
      <c r="E154" s="2"/>
      <c r="F154" s="2"/>
      <c r="G154" s="2"/>
      <c r="H154" s="2"/>
      <c r="I154" s="2"/>
      <c r="J154" s="2"/>
      <c r="K154" s="2"/>
    </row>
    <row r="155" spans="1:11" x14ac:dyDescent="0.2">
      <c r="A155" s="2"/>
      <c r="B155" s="2"/>
      <c r="C155" s="2"/>
      <c r="D155" s="2"/>
      <c r="E155" s="2"/>
      <c r="F155" s="2"/>
      <c r="G155" s="2"/>
      <c r="H155" s="2"/>
      <c r="I155" s="2"/>
      <c r="J155" s="2"/>
      <c r="K155" s="2"/>
    </row>
    <row r="156" spans="1:11" x14ac:dyDescent="0.2">
      <c r="A156" s="2"/>
      <c r="B156" s="2"/>
      <c r="C156" s="2"/>
      <c r="D156" s="2"/>
      <c r="E156" s="2"/>
      <c r="F156" s="2"/>
      <c r="G156" s="2"/>
      <c r="H156" s="2"/>
      <c r="I156" s="2"/>
      <c r="J156" s="2"/>
      <c r="K156" s="2"/>
    </row>
    <row r="157" spans="1:11" x14ac:dyDescent="0.2">
      <c r="A157" s="2"/>
      <c r="B157" s="2"/>
      <c r="C157" s="2"/>
      <c r="D157" s="2"/>
      <c r="E157" s="2"/>
      <c r="F157" s="2"/>
      <c r="G157" s="2"/>
      <c r="H157" s="2"/>
      <c r="I157" s="2"/>
      <c r="J157" s="2"/>
      <c r="K157" s="2"/>
    </row>
    <row r="158" spans="1:11" x14ac:dyDescent="0.2">
      <c r="A158" s="2"/>
      <c r="B158" s="2"/>
      <c r="C158" s="2"/>
      <c r="D158" s="2"/>
      <c r="E158" s="2"/>
      <c r="F158" s="2"/>
      <c r="G158" s="2"/>
      <c r="H158" s="2"/>
      <c r="I158" s="2"/>
      <c r="J158" s="2"/>
      <c r="K158" s="2"/>
    </row>
    <row r="159" spans="1:11" x14ac:dyDescent="0.2">
      <c r="A159" s="2"/>
      <c r="B159" s="2"/>
      <c r="C159" s="2"/>
      <c r="D159" s="2"/>
      <c r="E159" s="2"/>
      <c r="F159" s="2"/>
      <c r="G159" s="2"/>
      <c r="H159" s="2"/>
      <c r="I159" s="2"/>
      <c r="J159" s="2"/>
      <c r="K159" s="2"/>
    </row>
    <row r="160" spans="1:11" x14ac:dyDescent="0.2">
      <c r="A160" s="2"/>
      <c r="B160" s="2"/>
      <c r="C160" s="2"/>
      <c r="D160" s="2"/>
      <c r="E160" s="2"/>
      <c r="F160" s="2"/>
      <c r="G160" s="2"/>
      <c r="H160" s="2"/>
      <c r="I160" s="2"/>
      <c r="J160" s="2"/>
      <c r="K160" s="2"/>
    </row>
    <row r="161" spans="1:11" x14ac:dyDescent="0.2">
      <c r="A161" s="2"/>
      <c r="B161" s="2"/>
      <c r="C161" s="2"/>
      <c r="D161" s="2"/>
      <c r="E161" s="2"/>
      <c r="F161" s="2"/>
      <c r="G161" s="2"/>
      <c r="H161" s="2"/>
      <c r="I161" s="2"/>
      <c r="J161" s="2"/>
      <c r="K161" s="2"/>
    </row>
    <row r="162" spans="1:11" x14ac:dyDescent="0.2">
      <c r="A162" s="2"/>
      <c r="B162" s="2"/>
      <c r="C162" s="2"/>
      <c r="D162" s="2"/>
      <c r="E162" s="2"/>
      <c r="F162" s="2"/>
      <c r="G162" s="2"/>
      <c r="H162" s="2"/>
      <c r="I162" s="2"/>
      <c r="J162" s="2"/>
      <c r="K162" s="2"/>
    </row>
    <row r="163" spans="1:11" x14ac:dyDescent="0.2">
      <c r="A163" s="2"/>
      <c r="B163" s="2"/>
      <c r="C163" s="2"/>
      <c r="D163" s="2"/>
      <c r="E163" s="2"/>
      <c r="F163" s="2"/>
      <c r="G163" s="2"/>
      <c r="H163" s="2"/>
      <c r="I163" s="2"/>
      <c r="J163" s="2"/>
      <c r="K163" s="2"/>
    </row>
    <row r="164" spans="1:11" x14ac:dyDescent="0.2">
      <c r="A164" s="2"/>
      <c r="B164" s="2"/>
      <c r="C164" s="2"/>
      <c r="D164" s="2"/>
      <c r="E164" s="2"/>
      <c r="F164" s="2"/>
      <c r="G164" s="2"/>
      <c r="H164" s="2"/>
      <c r="I164" s="2"/>
      <c r="J164" s="2"/>
      <c r="K164" s="2"/>
    </row>
    <row r="165" spans="1:11" x14ac:dyDescent="0.2">
      <c r="A165" s="2"/>
      <c r="B165" s="2"/>
      <c r="C165" s="2"/>
      <c r="D165" s="2"/>
      <c r="E165" s="2"/>
      <c r="F165" s="2"/>
      <c r="G165" s="2"/>
      <c r="H165" s="2"/>
      <c r="I165" s="2"/>
      <c r="J165" s="2"/>
      <c r="K165" s="2"/>
    </row>
    <row r="166" spans="1:11" x14ac:dyDescent="0.2">
      <c r="A166" s="2"/>
      <c r="B166" s="2"/>
      <c r="C166" s="2"/>
      <c r="D166" s="2"/>
      <c r="E166" s="2"/>
      <c r="F166" s="2"/>
      <c r="G166" s="2"/>
      <c r="H166" s="2"/>
      <c r="I166" s="2"/>
      <c r="J166" s="2"/>
      <c r="K166" s="2"/>
    </row>
    <row r="167" spans="1:11" x14ac:dyDescent="0.2">
      <c r="A167" s="2"/>
      <c r="B167" s="2"/>
      <c r="C167" s="2"/>
      <c r="D167" s="2"/>
      <c r="E167" s="2"/>
      <c r="F167" s="2"/>
      <c r="G167" s="2"/>
      <c r="H167" s="2"/>
      <c r="I167" s="2"/>
      <c r="J167" s="2"/>
      <c r="K167" s="2"/>
    </row>
    <row r="168" spans="1:11" x14ac:dyDescent="0.2">
      <c r="A168" s="2"/>
      <c r="B168" s="2"/>
      <c r="C168" s="2"/>
      <c r="D168" s="2"/>
      <c r="E168" s="2"/>
      <c r="F168" s="2"/>
      <c r="G168" s="2"/>
      <c r="H168" s="2"/>
      <c r="I168" s="2"/>
      <c r="J168" s="2"/>
      <c r="K168" s="2"/>
    </row>
    <row r="169" spans="1:11" x14ac:dyDescent="0.2">
      <c r="A169" s="2"/>
      <c r="B169" s="2"/>
      <c r="C169" s="2"/>
      <c r="D169" s="2"/>
      <c r="E169" s="2"/>
      <c r="F169" s="2"/>
      <c r="G169" s="2"/>
      <c r="H169" s="2"/>
      <c r="I169" s="2"/>
      <c r="J169" s="2"/>
      <c r="K169" s="2"/>
    </row>
    <row r="170" spans="1:11" x14ac:dyDescent="0.2">
      <c r="A170" s="2"/>
      <c r="B170" s="2"/>
      <c r="C170" s="2"/>
      <c r="D170" s="2"/>
      <c r="E170" s="2"/>
      <c r="F170" s="2"/>
      <c r="G170" s="2"/>
      <c r="H170" s="2"/>
      <c r="I170" s="2"/>
      <c r="J170" s="2"/>
      <c r="K170" s="2"/>
    </row>
    <row r="171" spans="1:11" x14ac:dyDescent="0.2">
      <c r="A171" s="2"/>
      <c r="B171" s="2"/>
      <c r="C171" s="2"/>
      <c r="D171" s="2"/>
      <c r="E171" s="2"/>
      <c r="F171" s="2"/>
      <c r="G171" s="2"/>
      <c r="H171" s="2"/>
      <c r="I171" s="2"/>
      <c r="J171" s="2"/>
      <c r="K171" s="2"/>
    </row>
    <row r="172" spans="1:11" x14ac:dyDescent="0.2">
      <c r="A172" s="2"/>
      <c r="B172" s="2"/>
      <c r="C172" s="2"/>
      <c r="D172" s="2"/>
      <c r="E172" s="2"/>
      <c r="F172" s="2"/>
      <c r="G172" s="2"/>
      <c r="H172" s="2"/>
      <c r="I172" s="2"/>
      <c r="J172" s="2"/>
      <c r="K172" s="2"/>
    </row>
    <row r="173" spans="1:11" x14ac:dyDescent="0.2">
      <c r="A173" s="2"/>
      <c r="B173" s="2"/>
      <c r="C173" s="2"/>
      <c r="D173" s="2"/>
      <c r="E173" s="2"/>
      <c r="F173" s="2"/>
      <c r="G173" s="2"/>
      <c r="H173" s="2"/>
      <c r="I173" s="2"/>
      <c r="J173" s="2"/>
      <c r="K173" s="2"/>
    </row>
    <row r="174" spans="1:11" x14ac:dyDescent="0.2">
      <c r="A174" s="2"/>
      <c r="B174" s="2"/>
      <c r="C174" s="2"/>
      <c r="D174" s="2"/>
      <c r="E174" s="2"/>
      <c r="F174" s="2"/>
      <c r="G174" s="2"/>
      <c r="H174" s="2"/>
      <c r="I174" s="2"/>
      <c r="J174" s="2"/>
      <c r="K174" s="2"/>
    </row>
    <row r="175" spans="1:11" x14ac:dyDescent="0.2">
      <c r="A175" s="2"/>
      <c r="B175" s="2"/>
      <c r="C175" s="2"/>
      <c r="D175" s="2"/>
      <c r="E175" s="2"/>
      <c r="F175" s="2"/>
      <c r="G175" s="2"/>
      <c r="H175" s="2"/>
      <c r="I175" s="2"/>
      <c r="J175" s="2"/>
      <c r="K175" s="2"/>
    </row>
    <row r="176" spans="1:11" x14ac:dyDescent="0.2">
      <c r="A176" s="2"/>
      <c r="B176" s="2"/>
      <c r="C176" s="2"/>
      <c r="D176" s="2"/>
      <c r="E176" s="2"/>
      <c r="F176" s="2"/>
      <c r="G176" s="2"/>
      <c r="H176" s="2"/>
      <c r="I176" s="2"/>
      <c r="J176" s="2"/>
      <c r="K176" s="2"/>
    </row>
    <row r="177" spans="1:11" x14ac:dyDescent="0.2">
      <c r="A177" s="2"/>
      <c r="B177" s="2"/>
      <c r="C177" s="2"/>
      <c r="D177" s="2"/>
      <c r="E177" s="2"/>
      <c r="F177" s="2"/>
      <c r="G177" s="2"/>
      <c r="H177" s="2"/>
      <c r="I177" s="2"/>
      <c r="J177" s="2"/>
      <c r="K177" s="2"/>
    </row>
    <row r="178" spans="1:11" x14ac:dyDescent="0.2">
      <c r="A178" s="2"/>
      <c r="B178" s="2"/>
      <c r="C178" s="2"/>
      <c r="D178" s="2"/>
      <c r="E178" s="2"/>
      <c r="F178" s="2"/>
      <c r="G178" s="2"/>
      <c r="H178" s="2"/>
      <c r="I178" s="2"/>
      <c r="J178" s="2"/>
      <c r="K178" s="2"/>
    </row>
    <row r="179" spans="1:11" x14ac:dyDescent="0.2">
      <c r="A179" s="2"/>
      <c r="B179" s="2"/>
      <c r="C179" s="2"/>
      <c r="D179" s="2"/>
      <c r="E179" s="2"/>
      <c r="F179" s="2"/>
      <c r="G179" s="2"/>
      <c r="H179" s="2"/>
      <c r="I179" s="2"/>
      <c r="J179" s="2"/>
      <c r="K179" s="2"/>
    </row>
    <row r="180" spans="1:11" x14ac:dyDescent="0.2">
      <c r="A180" s="2"/>
      <c r="B180" s="2"/>
      <c r="C180" s="2"/>
      <c r="D180" s="2"/>
      <c r="E180" s="2"/>
      <c r="F180" s="2"/>
      <c r="G180" s="2"/>
      <c r="H180" s="2"/>
      <c r="I180" s="2"/>
      <c r="J180" s="2"/>
      <c r="K180" s="2"/>
    </row>
    <row r="181" spans="1:11" x14ac:dyDescent="0.2">
      <c r="A181" s="2"/>
      <c r="B181" s="2"/>
      <c r="C181" s="2"/>
      <c r="D181" s="2"/>
      <c r="E181" s="2"/>
      <c r="F181" s="2"/>
      <c r="G181" s="2"/>
      <c r="H181" s="2"/>
      <c r="I181" s="2"/>
      <c r="J181" s="2"/>
      <c r="K181" s="2"/>
    </row>
    <row r="182" spans="1:11" x14ac:dyDescent="0.2">
      <c r="A182" s="2"/>
      <c r="B182" s="2"/>
      <c r="C182" s="2"/>
      <c r="D182" s="2"/>
      <c r="E182" s="2"/>
      <c r="F182" s="2"/>
      <c r="G182" s="2"/>
      <c r="H182" s="2"/>
      <c r="I182" s="2"/>
      <c r="J182" s="2"/>
      <c r="K182" s="2"/>
    </row>
    <row r="183" spans="1:11" x14ac:dyDescent="0.2">
      <c r="A183" s="2"/>
      <c r="B183" s="2"/>
      <c r="C183" s="2"/>
      <c r="D183" s="2"/>
      <c r="E183" s="2"/>
      <c r="F183" s="2"/>
      <c r="G183" s="2"/>
      <c r="H183" s="2"/>
      <c r="I183" s="2"/>
      <c r="J183" s="2"/>
      <c r="K183" s="2"/>
    </row>
    <row r="184" spans="1:11" x14ac:dyDescent="0.2">
      <c r="A184" s="2"/>
      <c r="B184" s="2"/>
      <c r="C184" s="2"/>
      <c r="D184" s="2"/>
      <c r="E184" s="2"/>
      <c r="F184" s="2"/>
      <c r="G184" s="2"/>
      <c r="H184" s="2"/>
      <c r="I184" s="2"/>
      <c r="J184" s="2"/>
      <c r="K184" s="2"/>
    </row>
    <row r="185" spans="1:11" x14ac:dyDescent="0.2">
      <c r="A185" s="2"/>
      <c r="B185" s="2"/>
      <c r="C185" s="2"/>
      <c r="D185" s="2"/>
      <c r="E185" s="2"/>
      <c r="F185" s="2"/>
      <c r="G185" s="2"/>
      <c r="H185" s="2"/>
      <c r="I185" s="2"/>
      <c r="J185" s="2"/>
      <c r="K185" s="2"/>
    </row>
    <row r="186" spans="1:11" x14ac:dyDescent="0.2">
      <c r="A186" s="2"/>
      <c r="B186" s="2"/>
      <c r="C186" s="2"/>
      <c r="D186" s="2"/>
      <c r="E186" s="2"/>
      <c r="F186" s="2"/>
      <c r="G186" s="2"/>
      <c r="H186" s="2"/>
      <c r="I186" s="2"/>
      <c r="J186" s="2"/>
      <c r="K186" s="2"/>
    </row>
    <row r="187" spans="1:11" x14ac:dyDescent="0.2">
      <c r="A187" s="2"/>
      <c r="B187" s="2"/>
      <c r="C187" s="2"/>
      <c r="D187" s="2"/>
      <c r="E187" s="2"/>
      <c r="F187" s="2"/>
      <c r="G187" s="2"/>
      <c r="H187" s="2"/>
      <c r="I187" s="2"/>
      <c r="J187" s="2"/>
      <c r="K187" s="2"/>
    </row>
    <row r="188" spans="1:11" x14ac:dyDescent="0.2">
      <c r="A188" s="2"/>
      <c r="B188" s="2"/>
      <c r="C188" s="2"/>
      <c r="D188" s="2"/>
      <c r="E188" s="2"/>
      <c r="F188" s="2"/>
      <c r="G188" s="2"/>
      <c r="H188" s="2"/>
      <c r="I188" s="2"/>
      <c r="J188" s="2"/>
      <c r="K188" s="2"/>
    </row>
    <row r="189" spans="1:11" x14ac:dyDescent="0.2">
      <c r="A189" s="2"/>
      <c r="B189" s="2"/>
      <c r="C189" s="2"/>
      <c r="D189" s="2"/>
      <c r="E189" s="2"/>
      <c r="F189" s="2"/>
      <c r="G189" s="2"/>
      <c r="H189" s="2"/>
      <c r="I189" s="2"/>
      <c r="J189" s="2"/>
      <c r="K189" s="2"/>
    </row>
    <row r="190" spans="1:11" x14ac:dyDescent="0.2">
      <c r="A190" s="2"/>
      <c r="B190" s="2"/>
      <c r="C190" s="2"/>
      <c r="D190" s="2"/>
      <c r="E190" s="2"/>
      <c r="F190" s="2"/>
      <c r="G190" s="2"/>
      <c r="H190" s="2"/>
      <c r="I190" s="2"/>
      <c r="J190" s="2"/>
      <c r="K190" s="2"/>
    </row>
    <row r="191" spans="1:11" x14ac:dyDescent="0.2">
      <c r="A191" s="2"/>
      <c r="B191" s="2"/>
      <c r="C191" s="2"/>
      <c r="D191" s="2"/>
      <c r="E191" s="2"/>
      <c r="F191" s="2"/>
      <c r="G191" s="2"/>
      <c r="H191" s="2"/>
      <c r="I191" s="2"/>
      <c r="J191" s="2"/>
      <c r="K191" s="2"/>
    </row>
    <row r="192" spans="1:11" x14ac:dyDescent="0.2">
      <c r="A192" s="2"/>
      <c r="B192" s="2"/>
      <c r="C192" s="2"/>
      <c r="D192" s="2"/>
      <c r="E192" s="2"/>
      <c r="F192" s="2"/>
      <c r="G192" s="2"/>
      <c r="H192" s="2"/>
      <c r="I192" s="2"/>
      <c r="J192" s="2"/>
      <c r="K192" s="2"/>
    </row>
    <row r="193" spans="1:11" x14ac:dyDescent="0.2">
      <c r="A193" s="2"/>
      <c r="B193" s="2"/>
      <c r="C193" s="2"/>
      <c r="D193" s="2"/>
      <c r="E193" s="2"/>
      <c r="F193" s="2"/>
      <c r="G193" s="2"/>
      <c r="H193" s="2"/>
      <c r="I193" s="2"/>
      <c r="J193" s="2"/>
      <c r="K193" s="2"/>
    </row>
    <row r="194" spans="1:11" x14ac:dyDescent="0.2">
      <c r="A194" s="2"/>
      <c r="B194" s="2"/>
      <c r="C194" s="2"/>
      <c r="D194" s="2"/>
      <c r="E194" s="2"/>
      <c r="F194" s="2"/>
      <c r="G194" s="2"/>
      <c r="H194" s="2"/>
      <c r="I194" s="2"/>
      <c r="J194" s="2"/>
      <c r="K194" s="2"/>
    </row>
    <row r="195" spans="1:11" x14ac:dyDescent="0.2">
      <c r="A195" s="2"/>
      <c r="B195" s="2"/>
      <c r="C195" s="2"/>
      <c r="D195" s="2"/>
      <c r="E195" s="2"/>
      <c r="F195" s="2"/>
      <c r="G195" s="2"/>
      <c r="H195" s="2"/>
      <c r="I195" s="2"/>
      <c r="J195" s="2"/>
      <c r="K195" s="2"/>
    </row>
    <row r="196" spans="1:11" x14ac:dyDescent="0.2">
      <c r="A196" s="2"/>
      <c r="B196" s="2"/>
      <c r="C196" s="2"/>
      <c r="D196" s="2"/>
      <c r="E196" s="2"/>
      <c r="F196" s="2"/>
      <c r="G196" s="2"/>
      <c r="H196" s="2"/>
      <c r="I196" s="2"/>
      <c r="J196" s="2"/>
      <c r="K196" s="2"/>
    </row>
    <row r="197" spans="1:11" x14ac:dyDescent="0.2">
      <c r="A197" s="2"/>
      <c r="B197" s="2"/>
      <c r="C197" s="2"/>
      <c r="D197" s="2"/>
      <c r="E197" s="2"/>
      <c r="F197" s="2"/>
      <c r="G197" s="2"/>
      <c r="H197" s="2"/>
      <c r="I197" s="2"/>
      <c r="J197" s="2"/>
      <c r="K197" s="2"/>
    </row>
    <row r="198" spans="1:11" x14ac:dyDescent="0.2">
      <c r="A198" s="2"/>
      <c r="B198" s="2"/>
      <c r="C198" s="2"/>
      <c r="D198" s="2"/>
      <c r="E198" s="2"/>
      <c r="F198" s="2"/>
      <c r="G198" s="2"/>
      <c r="H198" s="2"/>
      <c r="I198" s="2"/>
      <c r="J198" s="2"/>
      <c r="K198" s="2"/>
    </row>
    <row r="199" spans="1:11" x14ac:dyDescent="0.2">
      <c r="A199" s="2"/>
      <c r="B199" s="2"/>
      <c r="C199" s="2"/>
      <c r="D199" s="2"/>
      <c r="E199" s="2"/>
      <c r="F199" s="2"/>
      <c r="G199" s="2"/>
      <c r="H199" s="2"/>
      <c r="I199" s="2"/>
      <c r="J199" s="2"/>
      <c r="K199" s="2"/>
    </row>
    <row r="200" spans="1:11" x14ac:dyDescent="0.2">
      <c r="A200" s="2"/>
      <c r="B200" s="2"/>
      <c r="C200" s="2"/>
      <c r="D200" s="2"/>
      <c r="E200" s="2"/>
      <c r="F200" s="2"/>
      <c r="G200" s="2"/>
      <c r="H200" s="2"/>
      <c r="I200" s="2"/>
      <c r="J200" s="2"/>
      <c r="K200" s="2"/>
    </row>
    <row r="201" spans="1:11" x14ac:dyDescent="0.2">
      <c r="A201" s="2"/>
      <c r="B201" s="2"/>
      <c r="C201" s="2"/>
      <c r="D201" s="2"/>
      <c r="E201" s="2"/>
      <c r="F201" s="2"/>
      <c r="G201" s="2"/>
      <c r="H201" s="2"/>
      <c r="I201" s="2"/>
      <c r="J201" s="2"/>
      <c r="K201" s="2"/>
    </row>
    <row r="202" spans="1:11" x14ac:dyDescent="0.2">
      <c r="A202" s="2"/>
      <c r="B202" s="2"/>
      <c r="C202" s="2"/>
      <c r="D202" s="2"/>
      <c r="E202" s="2"/>
      <c r="F202" s="2"/>
      <c r="G202" s="2"/>
      <c r="H202" s="2"/>
      <c r="I202" s="2"/>
      <c r="J202" s="2"/>
      <c r="K202" s="2"/>
    </row>
    <row r="203" spans="1:11" x14ac:dyDescent="0.2">
      <c r="A203" s="2"/>
      <c r="B203" s="2"/>
      <c r="C203" s="2"/>
      <c r="D203" s="2"/>
      <c r="E203" s="2"/>
      <c r="F203" s="2"/>
      <c r="G203" s="2"/>
      <c r="H203" s="2"/>
      <c r="I203" s="2"/>
      <c r="J203" s="2"/>
      <c r="K203" s="2"/>
    </row>
  </sheetData>
  <hyperlinks>
    <hyperlink ref="I21" r:id="rId1" xr:uid="{02A0A11A-75A3-724D-8C94-B03429C9C492}"/>
    <hyperlink ref="I34" r:id="rId2" xr:uid="{4AB9ABE9-BE4E-8746-830F-F72E99EB9D9E}"/>
    <hyperlink ref="I36" r:id="rId3" xr:uid="{D79D5F16-AB7D-5E4F-9ECB-FAD5A769ACBD}"/>
    <hyperlink ref="I39" r:id="rId4" xr:uid="{22AB50C1-4649-DF44-8846-2519B57F8BE3}"/>
    <hyperlink ref="I40" r:id="rId5" xr:uid="{D0075D9D-68CE-4749-AD2D-860AF93D1C6F}"/>
    <hyperlink ref="I14" r:id="rId6" xr:uid="{76011A20-C1A9-244E-B337-AFE613212AA3}"/>
    <hyperlink ref="I18" r:id="rId7" xr:uid="{2B9428DE-DEF1-4546-BA93-1465725C3685}"/>
    <hyperlink ref="I43" r:id="rId8" xr:uid="{71242A5B-91F1-974E-A0EB-3B1C89B9525C}"/>
    <hyperlink ref="I44" r:id="rId9" xr:uid="{AF175657-2911-7642-B443-FB05475DE991}"/>
    <hyperlink ref="I47" r:id="rId10" xr:uid="{77E5DF75-5CE4-954C-ADB2-7BD43BA3172D}"/>
    <hyperlink ref="I49" r:id="rId11" xr:uid="{FECFD470-D85A-624A-A9A7-5AA8BFBB09B8}"/>
    <hyperlink ref="I51" r:id="rId12" xr:uid="{F02F72FF-BC17-0741-9CD1-D39AAFDF0CA8}"/>
    <hyperlink ref="I52" r:id="rId13" xr:uid="{4A350C65-88DE-8E48-A51E-DD3476CB10D5}"/>
    <hyperlink ref="I53" r:id="rId14" xr:uid="{ADCC3704-9815-0440-8E9B-417F9EAF2AD7}"/>
    <hyperlink ref="I54" r:id="rId15" xr:uid="{2B127B25-16CF-EC4C-8183-6636C8C921C1}"/>
    <hyperlink ref="I56" r:id="rId16" xr:uid="{0342117B-F8C8-A54A-842E-C44F074BC5B3}"/>
    <hyperlink ref="I60" r:id="rId17" xr:uid="{56CE7CEA-602E-D445-861C-277009551E17}"/>
    <hyperlink ref="I61" r:id="rId18" xr:uid="{23DE5B5B-6026-2C45-BEA1-8F604367997E}"/>
    <hyperlink ref="I25" r:id="rId19" xr:uid="{515BC7D4-F94E-4F47-8556-D4DA5B9BA977}"/>
    <hyperlink ref="I64" r:id="rId20" xr:uid="{3444CCFF-C1D3-CB49-BB4D-BAD7EBA4BA73}"/>
    <hyperlink ref="I65" r:id="rId21" xr:uid="{A1633800-36A1-944C-BF68-F5501ABCF69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Análisis 1</vt:lpstr>
      <vt:lpstr>Análisis 2</vt:lpstr>
      <vt:lpstr>Análisis 3</vt:lpstr>
      <vt:lpstr>Explicación</vt:lpstr>
      <vt:lpstr>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Avril Michelle Ruiz Martínez</cp:lastModifiedBy>
  <dcterms:created xsi:type="dcterms:W3CDTF">2022-01-15T00:59:07Z</dcterms:created>
  <dcterms:modified xsi:type="dcterms:W3CDTF">2022-01-16T05:22:43Z</dcterms:modified>
</cp:coreProperties>
</file>