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workbookProtection workbookPassword="95CF" lockStructure="1" lockWindows="1"/>
  <bookViews>
    <workbookView xWindow="480" yWindow="345" windowWidth="19875" windowHeight="7725" activeTab="1"/>
  </bookViews>
  <sheets>
    <sheet name="Daily report" sheetId="2" r:id="rId1"/>
    <sheet name="Efficiency calculator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40" i="1" l="1"/>
  <c r="C43" i="1" l="1"/>
  <c r="C42" i="1"/>
  <c r="C39" i="1"/>
  <c r="C40" i="1"/>
  <c r="C15" i="1"/>
  <c r="C12" i="1"/>
  <c r="C9" i="1"/>
  <c r="C7" i="1"/>
  <c r="C6" i="1"/>
  <c r="C5" i="1"/>
  <c r="T30" i="2"/>
  <c r="AX28" i="2"/>
  <c r="AX30" i="2" s="1"/>
  <c r="AW28" i="2"/>
  <c r="AW30" i="2" s="1"/>
  <c r="AV28" i="2"/>
  <c r="AV30" i="2" s="1"/>
  <c r="AU28" i="2"/>
  <c r="AU30" i="2" s="1"/>
  <c r="AT28" i="2"/>
  <c r="AT30" i="2" s="1"/>
  <c r="AS28" i="2"/>
  <c r="AS30" i="2" s="1"/>
  <c r="AR28" i="2"/>
  <c r="AR30" i="2" s="1"/>
  <c r="AQ28" i="2"/>
  <c r="AQ30" i="2" s="1"/>
  <c r="AP28" i="2"/>
  <c r="AP30" i="2" s="1"/>
  <c r="AO28" i="2"/>
  <c r="AO30" i="2" s="1"/>
  <c r="AN28" i="2"/>
  <c r="AN30" i="2" s="1"/>
  <c r="AM28" i="2"/>
  <c r="AM30" i="2" s="1"/>
  <c r="AL28" i="2"/>
  <c r="AL30" i="2" s="1"/>
  <c r="AK28" i="2"/>
  <c r="AK30" i="2" s="1"/>
  <c r="AJ28" i="2"/>
  <c r="AJ30" i="2" s="1"/>
  <c r="AI28" i="2"/>
  <c r="AI30" i="2" s="1"/>
  <c r="AH28" i="2"/>
  <c r="AH30" i="2" s="1"/>
  <c r="AG28" i="2"/>
  <c r="AG30" i="2" s="1"/>
  <c r="AF28" i="2"/>
  <c r="AF30" i="2" s="1"/>
  <c r="AE28" i="2"/>
  <c r="AE30" i="2" s="1"/>
  <c r="AD28" i="2"/>
  <c r="AD30" i="2" s="1"/>
  <c r="AC28" i="2"/>
  <c r="AC30" i="2" s="1"/>
  <c r="AB28" i="2"/>
  <c r="AB30" i="2" s="1"/>
  <c r="AA28" i="2"/>
  <c r="AA30" i="2" s="1"/>
  <c r="Z28" i="2"/>
  <c r="Z30" i="2" s="1"/>
  <c r="Y28" i="2"/>
  <c r="Y30" i="2" s="1"/>
  <c r="X28" i="2"/>
  <c r="X30" i="2" s="1"/>
  <c r="W28" i="2"/>
  <c r="W30" i="2" s="1"/>
  <c r="V28" i="2"/>
  <c r="V30" i="2" s="1"/>
  <c r="U28" i="2"/>
  <c r="U30" i="2" s="1"/>
  <c r="S28" i="2"/>
  <c r="R28" i="2"/>
  <c r="R30" i="2" s="1"/>
  <c r="Q28" i="2"/>
  <c r="Q30" i="2" s="1"/>
  <c r="P28" i="2"/>
  <c r="P30" i="2" s="1"/>
  <c r="O28" i="2"/>
  <c r="O30" i="2" s="1"/>
  <c r="N28" i="2"/>
  <c r="N30" i="2" s="1"/>
  <c r="M28" i="2"/>
  <c r="M30" i="2" s="1"/>
  <c r="L28" i="2"/>
  <c r="L30" i="2" s="1"/>
  <c r="K28" i="2"/>
  <c r="K30" i="2" s="1"/>
  <c r="J28" i="2"/>
  <c r="J30" i="2" s="1"/>
  <c r="I28" i="2"/>
  <c r="I30" i="2" s="1"/>
  <c r="H28" i="2"/>
  <c r="H30" i="2" s="1"/>
  <c r="G28" i="2"/>
  <c r="G30" i="2" s="1"/>
  <c r="F28" i="2"/>
  <c r="F30" i="2" s="1"/>
  <c r="E28" i="2"/>
  <c r="E30" i="2" s="1"/>
  <c r="D28" i="2"/>
  <c r="D30" i="2" s="1"/>
  <c r="C29" i="1" l="1"/>
  <c r="C30" i="1"/>
  <c r="C16" i="1"/>
  <c r="C10" i="1"/>
  <c r="V22" i="1"/>
  <c r="V21" i="1"/>
  <c r="V20" i="1"/>
  <c r="V19" i="1"/>
  <c r="V18" i="1"/>
  <c r="V17" i="1"/>
  <c r="R25" i="1"/>
  <c r="S25" i="1"/>
  <c r="T25" i="1"/>
  <c r="U25" i="1"/>
  <c r="V25" i="1" l="1"/>
  <c r="V27" i="1"/>
  <c r="C14" i="1" s="1"/>
  <c r="C17" i="1" s="1"/>
  <c r="C32" i="1" l="1"/>
  <c r="C31" i="1"/>
  <c r="C26" i="1"/>
  <c r="C27" i="1"/>
  <c r="C18" i="1"/>
  <c r="C28" i="1" s="1"/>
  <c r="R27" i="1"/>
  <c r="S27" i="1"/>
  <c r="T27" i="1"/>
  <c r="U27" i="1"/>
  <c r="Q27" i="1"/>
  <c r="Q25" i="1"/>
  <c r="C11" i="1" s="1"/>
  <c r="C45" i="1" s="1"/>
  <c r="C25" i="1" l="1"/>
  <c r="C33" i="1" s="1"/>
  <c r="C34" i="1" s="1"/>
  <c r="Q34" i="1" s="1"/>
  <c r="Q36" i="1"/>
  <c r="Q42" i="1" l="1"/>
</calcChain>
</file>

<file path=xl/sharedStrings.xml><?xml version="1.0" encoding="utf-8"?>
<sst xmlns="http://schemas.openxmlformats.org/spreadsheetml/2006/main" count="182" uniqueCount="137">
  <si>
    <t>Rice husk</t>
  </si>
  <si>
    <t>Bagasse</t>
  </si>
  <si>
    <t>Slop</t>
  </si>
  <si>
    <t>Constituent</t>
  </si>
  <si>
    <t>Carbon</t>
  </si>
  <si>
    <t>Hydrogen</t>
  </si>
  <si>
    <t>Oxygen</t>
  </si>
  <si>
    <t>Sulphur</t>
  </si>
  <si>
    <t>GCV</t>
  </si>
  <si>
    <t>S.no</t>
  </si>
  <si>
    <t>Particulars</t>
  </si>
  <si>
    <t>Data</t>
  </si>
  <si>
    <t>UOM</t>
  </si>
  <si>
    <t>indian coal</t>
  </si>
  <si>
    <t xml:space="preserve">Quantity of steam </t>
  </si>
  <si>
    <t>Feed water temp.</t>
  </si>
  <si>
    <t>Generated Steam temp.</t>
  </si>
  <si>
    <t>Generated Steam pressure</t>
  </si>
  <si>
    <t>Quantity of Slop</t>
  </si>
  <si>
    <t>Quantity of Bagasse</t>
  </si>
  <si>
    <t>Quantity of rice husk</t>
  </si>
  <si>
    <t>GCV of Fuel as per fuel quantity</t>
  </si>
  <si>
    <t>Enthalpy of feed water</t>
  </si>
  <si>
    <t>Enthalpy of steam</t>
  </si>
  <si>
    <t>Flue gas temperature</t>
  </si>
  <si>
    <t>Ambient temperature</t>
  </si>
  <si>
    <t>Nitrogen</t>
  </si>
  <si>
    <t>Stiochiometric air</t>
  </si>
  <si>
    <t>Oxygen in flue gas</t>
  </si>
  <si>
    <t>Excess air</t>
  </si>
  <si>
    <t>Actual mass of air</t>
  </si>
  <si>
    <t>Actual mass of dry flue gas</t>
  </si>
  <si>
    <t>HEAT LOSS IN DRY FLUE GAS</t>
  </si>
  <si>
    <t>HEAT LOSS DUE TO FORMATION OF WATER FROM H2 IN FUEL</t>
  </si>
  <si>
    <t>Moisture</t>
  </si>
  <si>
    <t>HEAT LOSS DUE TO MOISTURE IN FUEL</t>
  </si>
  <si>
    <t>Humidity factor</t>
  </si>
  <si>
    <t>HEAT LOSS DUE TO MOISTURE IN AIR</t>
  </si>
  <si>
    <t>CO in flue gas</t>
  </si>
  <si>
    <t>CO2 in flue gas</t>
  </si>
  <si>
    <t>HEAT LOSS DUE TO PARTIAL COMBUSTION</t>
  </si>
  <si>
    <t>HEAT LOSS DUE TO RADIATION AND CONVECTION</t>
  </si>
  <si>
    <t>FUEL ULTIMATE ANALYSIS</t>
  </si>
  <si>
    <t>Amount of bottom ash</t>
  </si>
  <si>
    <t>Unburnt in bottom ash</t>
  </si>
  <si>
    <t>Amount of fly ash</t>
  </si>
  <si>
    <t>Unburnt in fly ash</t>
  </si>
  <si>
    <t>HEAT LOSS DUE TO UNBURNT IN BOTTOM ASH</t>
  </si>
  <si>
    <t>HEAT LOSS DUE TO UNBURNT IN FLY ASH</t>
  </si>
  <si>
    <t>TOTAL LOSSES</t>
  </si>
  <si>
    <t>EFFICIENCY BY INDIRECT METHOD</t>
  </si>
  <si>
    <t>EFFICIENCY BY DIRECT EFFICIENCY</t>
  </si>
  <si>
    <t>DIRECT (ᶯ)</t>
  </si>
  <si>
    <r>
      <rPr>
        <b/>
        <sz val="18"/>
        <color theme="1"/>
        <rFont val="Calibri"/>
        <family val="2"/>
        <scheme val="minor"/>
      </rPr>
      <t>INDIRECT (</t>
    </r>
    <r>
      <rPr>
        <b/>
        <sz val="18"/>
        <color theme="1"/>
        <rFont val="Calibri"/>
        <family val="2"/>
      </rPr>
      <t>ᶯ)</t>
    </r>
  </si>
  <si>
    <t>%</t>
  </si>
  <si>
    <t>TPH</t>
  </si>
  <si>
    <t>Kcal/kg</t>
  </si>
  <si>
    <t>°C</t>
  </si>
  <si>
    <t>Kg/Kg of fuel</t>
  </si>
  <si>
    <t xml:space="preserve">(Kg)w/(Kg)a </t>
  </si>
  <si>
    <t>TPD</t>
  </si>
  <si>
    <t>Kcal</t>
  </si>
  <si>
    <t>Kg/cm2</t>
  </si>
  <si>
    <t>c</t>
  </si>
  <si>
    <t>Imported coal</t>
  </si>
  <si>
    <t>Fuel Fed</t>
  </si>
  <si>
    <t>Ratio</t>
  </si>
  <si>
    <t>Quantity of indian Coal</t>
  </si>
  <si>
    <t>Quantity of Imported Coal</t>
  </si>
  <si>
    <t>Quantity of fed fuel</t>
  </si>
  <si>
    <t>Specific heat of flue gas</t>
  </si>
  <si>
    <t>Specific heat of steam</t>
  </si>
  <si>
    <t>Radiation &amp; convection loss</t>
  </si>
  <si>
    <t>35 TPH SLOP FIRED DPR REPORT</t>
  </si>
  <si>
    <t>SR.NO</t>
  </si>
  <si>
    <t>DATE</t>
  </si>
  <si>
    <t>TIME</t>
  </si>
  <si>
    <t>FLOW IN TPH</t>
  </si>
  <si>
    <t xml:space="preserve">FEED WATER </t>
  </si>
  <si>
    <t xml:space="preserve"> MS STEAM PR.</t>
  </si>
  <si>
    <t>MS STEAM TEMP. DEGC</t>
  </si>
  <si>
    <t>STEAM TEMP</t>
  </si>
  <si>
    <t>DESUPER HEATING FLOW</t>
  </si>
  <si>
    <t>FURNACE DRFT. IN MMWC</t>
  </si>
  <si>
    <t xml:space="preserve">FSH I/L </t>
  </si>
  <si>
    <t xml:space="preserve">PSH I/L </t>
  </si>
  <si>
    <t>EVAPORATOR I/L</t>
  </si>
  <si>
    <t>ECONOMISER I/L</t>
  </si>
  <si>
    <t>SPENT WASH TEMP</t>
  </si>
  <si>
    <t>SPENT WASH</t>
  </si>
  <si>
    <t>FURNACE TEMP. DEGC</t>
  </si>
  <si>
    <t>2nd PASS BEFORE SUPERHEATER</t>
  </si>
  <si>
    <t xml:space="preserve">FLUE GAS </t>
  </si>
  <si>
    <t>O2%</t>
  </si>
  <si>
    <t>DRAG CHAIN FEEDER RPM%</t>
  </si>
  <si>
    <t>BAGASSE FEEDER RPM%</t>
  </si>
  <si>
    <t>FD FAN VFD% /RPM</t>
  </si>
  <si>
    <t>FD AIR FLOW</t>
  </si>
  <si>
    <t>SA FAN VFD% / RPM</t>
  </si>
  <si>
    <t>SA AIR FLOW</t>
  </si>
  <si>
    <t>ID FAN SPEED</t>
  </si>
  <si>
    <t>AIR PR IN MMWC</t>
  </si>
  <si>
    <t>BAG FILTER FLUE GAS TEMP</t>
  </si>
  <si>
    <t>BAG. FILTER DRAFT.</t>
  </si>
  <si>
    <t>SCAPH O/L TEMP DEGC</t>
  </si>
  <si>
    <t>DEAERATORTEMP IN DEGC.</t>
  </si>
  <si>
    <t xml:space="preserve">FUEL CONS. BAGASSE </t>
  </si>
  <si>
    <t xml:space="preserve">FUEL CONS.  COAL </t>
  </si>
  <si>
    <t xml:space="preserve">FUEL CONS.  Rice Husk </t>
  </si>
  <si>
    <t>STEAM</t>
  </si>
  <si>
    <t>FEED WATER</t>
  </si>
  <si>
    <t>TEMP ECO I/L</t>
  </si>
  <si>
    <t>TEMP ECO O/L</t>
  </si>
  <si>
    <t>(PSH O/L)</t>
  </si>
  <si>
    <t>(DSH O/L)</t>
  </si>
  <si>
    <t>(PSHO/L)</t>
  </si>
  <si>
    <t>DRFT. IN MMWC</t>
  </si>
  <si>
    <t>FLOW</t>
  </si>
  <si>
    <t>BRIX</t>
  </si>
  <si>
    <t>PSH I/L TEMP</t>
  </si>
  <si>
    <t>EVAPRATOR I/L</t>
  </si>
  <si>
    <t>ECO INLET</t>
  </si>
  <si>
    <t>ECO OUTLET</t>
  </si>
  <si>
    <t>SA</t>
  </si>
  <si>
    <t>FD</t>
  </si>
  <si>
    <t>INLET</t>
  </si>
  <si>
    <t>OUT LET</t>
  </si>
  <si>
    <t>SA FAN</t>
  </si>
  <si>
    <t>FD FAN</t>
  </si>
  <si>
    <t>MT</t>
  </si>
  <si>
    <t>Assumptions</t>
  </si>
  <si>
    <t>kCal/kg°C</t>
  </si>
  <si>
    <t xml:space="preserve">Stoichiometric air </t>
  </si>
  <si>
    <t xml:space="preserve">Efficency difference </t>
  </si>
  <si>
    <t>Fuel imbalance with respect to bagasse</t>
  </si>
  <si>
    <t>BY AWAKE CHAUDHARY</t>
  </si>
  <si>
    <t>https://www.linkedin.com/in/awake-chaudhary-741006146/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</si>
</sst>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5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1" xfId="0" applyBorder="1"/>
    <xf numFmtId="0" fontId="9" fillId="0" borderId="1" xfId="0" applyFont="1" applyBorder="1" applyProtection="1">
      <protection locked="0" hidden="1"/>
    </xf>
    <xf numFmtId="0" fontId="1" fillId="5" borderId="1" xfId="0" applyFont="1" applyFill="1" applyBorder="1" applyProtection="1">
      <protection locked="0" hidden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0" borderId="14" xfId="0" applyBorder="1" applyAlignment="1">
      <alignment wrapText="1"/>
    </xf>
    <xf numFmtId="0" fontId="12" fillId="8" borderId="1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12" fillId="8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1" fillId="0" borderId="0" xfId="0" applyFont="1"/>
    <xf numFmtId="20" fontId="13" fillId="0" borderId="16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0" fontId="13" fillId="0" borderId="0" xfId="0" applyFont="1" applyBorder="1" applyAlignment="1">
      <alignment horizontal="center" vertical="center" wrapText="1"/>
    </xf>
    <xf numFmtId="14" fontId="13" fillId="0" borderId="0" xfId="0" applyNumberFormat="1" applyFont="1" applyBorder="1" applyAlignment="1">
      <alignment horizontal="center" vertical="center" wrapText="1"/>
    </xf>
    <xf numFmtId="164" fontId="5" fillId="0" borderId="0" xfId="0" applyNumberFormat="1" applyFont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/>
    <xf numFmtId="0" fontId="1" fillId="10" borderId="1" xfId="0" applyFont="1" applyFill="1" applyBorder="1" applyProtection="1">
      <protection locked="0" hidden="1"/>
    </xf>
    <xf numFmtId="0" fontId="0" fillId="0" borderId="0" xfId="0" applyProtection="1"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1" fillId="4" borderId="1" xfId="0" applyFont="1" applyFill="1" applyBorder="1" applyProtection="1">
      <protection hidden="1"/>
    </xf>
    <xf numFmtId="2" fontId="0" fillId="0" borderId="1" xfId="0" applyNumberFormat="1" applyBorder="1" applyProtection="1"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vertical="center"/>
      <protection hidden="1"/>
    </xf>
    <xf numFmtId="0" fontId="1" fillId="0" borderId="1" xfId="0" applyFont="1" applyBorder="1" applyProtection="1">
      <protection hidden="1"/>
    </xf>
    <xf numFmtId="0" fontId="9" fillId="0" borderId="1" xfId="0" applyFont="1" applyBorder="1" applyProtection="1">
      <protection hidden="1"/>
    </xf>
    <xf numFmtId="0" fontId="1" fillId="0" borderId="1" xfId="0" applyFont="1" applyFill="1" applyBorder="1" applyProtection="1">
      <protection hidden="1"/>
    </xf>
    <xf numFmtId="0" fontId="2" fillId="0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wrapText="1"/>
      <protection hidden="1"/>
    </xf>
    <xf numFmtId="0" fontId="2" fillId="3" borderId="1" xfId="0" applyFont="1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0" fillId="4" borderId="1" xfId="0" applyFill="1" applyBorder="1" applyAlignment="1" applyProtection="1">
      <alignment horizontal="center" vertical="center"/>
      <protection hidden="1"/>
    </xf>
    <xf numFmtId="0" fontId="0" fillId="0" borderId="1" xfId="0" applyBorder="1" applyProtection="1">
      <protection locked="0" hidden="1"/>
    </xf>
    <xf numFmtId="0" fontId="0" fillId="0" borderId="0" xfId="0" applyAlignment="1" applyProtection="1">
      <protection locked="0" hidden="1"/>
    </xf>
    <xf numFmtId="0" fontId="0" fillId="0" borderId="0" xfId="0" applyProtection="1">
      <protection locked="0" hidden="1"/>
    </xf>
    <xf numFmtId="0" fontId="0" fillId="0" borderId="3" xfId="0" applyBorder="1" applyAlignment="1" applyProtection="1">
      <protection locked="0" hidden="1"/>
    </xf>
    <xf numFmtId="0" fontId="7" fillId="0" borderId="1" xfId="0" applyFont="1" applyBorder="1" applyProtection="1">
      <protection locked="0" hidden="1"/>
    </xf>
    <xf numFmtId="0" fontId="3" fillId="0" borderId="1" xfId="0" applyFont="1" applyBorder="1" applyProtection="1">
      <protection locked="0" hidden="1"/>
    </xf>
    <xf numFmtId="0" fontId="0" fillId="0" borderId="1" xfId="0" applyBorder="1" applyAlignment="1" applyProtection="1">
      <alignment horizontal="center" vertical="center"/>
      <protection locked="0" hidden="1"/>
    </xf>
    <xf numFmtId="0" fontId="5" fillId="0" borderId="1" xfId="0" applyFont="1" applyBorder="1" applyProtection="1">
      <protection locked="0" hidden="1"/>
    </xf>
    <xf numFmtId="0" fontId="0" fillId="0" borderId="2" xfId="0" applyBorder="1" applyAlignment="1" applyProtection="1">
      <alignment vertical="center"/>
      <protection locked="0" hidden="1"/>
    </xf>
    <xf numFmtId="0" fontId="0" fillId="10" borderId="1" xfId="0" applyFill="1" applyBorder="1" applyProtection="1">
      <protection locked="0" hidden="1"/>
    </xf>
    <xf numFmtId="0" fontId="0" fillId="0" borderId="1" xfId="0" applyFill="1" applyBorder="1" applyProtection="1">
      <protection locked="0" hidden="1"/>
    </xf>
    <xf numFmtId="0" fontId="0" fillId="0" borderId="1" xfId="0" applyBorder="1" applyAlignment="1" applyProtection="1">
      <alignment wrapText="1"/>
      <protection locked="0" hidden="1"/>
    </xf>
    <xf numFmtId="0" fontId="0" fillId="5" borderId="1" xfId="0" applyFill="1" applyBorder="1" applyProtection="1">
      <protection locked="0" hidden="1"/>
    </xf>
    <xf numFmtId="0" fontId="0" fillId="0" borderId="0" xfId="0" applyAlignment="1" applyProtection="1">
      <alignment horizontal="center" vertical="center"/>
      <protection locked="0" hidden="1"/>
    </xf>
    <xf numFmtId="0" fontId="0" fillId="0" borderId="20" xfId="0" applyBorder="1" applyProtection="1">
      <protection locked="0" hidden="1"/>
    </xf>
    <xf numFmtId="0" fontId="0" fillId="0" borderId="0" xfId="0" applyBorder="1" applyProtection="1">
      <protection locked="0" hidden="1"/>
    </xf>
    <xf numFmtId="0" fontId="0" fillId="0" borderId="21" xfId="0" applyBorder="1" applyProtection="1">
      <protection locked="0" hidden="1"/>
    </xf>
    <xf numFmtId="0" fontId="14" fillId="0" borderId="20" xfId="0" applyFont="1" applyBorder="1" applyAlignment="1" applyProtection="1">
      <alignment vertical="top"/>
      <protection locked="0" hidden="1"/>
    </xf>
    <xf numFmtId="0" fontId="5" fillId="0" borderId="0" xfId="0" applyFont="1" applyBorder="1" applyAlignment="1" applyProtection="1">
      <alignment vertical="top"/>
      <protection locked="0" hidden="1"/>
    </xf>
    <xf numFmtId="0" fontId="0" fillId="0" borderId="21" xfId="0" applyBorder="1" applyAlignment="1" applyProtection="1">
      <alignment vertical="top"/>
      <protection locked="0" hidden="1"/>
    </xf>
    <xf numFmtId="0" fontId="0" fillId="0" borderId="20" xfId="0" applyBorder="1" applyAlignment="1" applyProtection="1">
      <alignment vertical="top"/>
      <protection locked="0" hidden="1"/>
    </xf>
    <xf numFmtId="0" fontId="0" fillId="0" borderId="0" xfId="0" applyBorder="1" applyAlignment="1" applyProtection="1">
      <alignment vertical="top"/>
      <protection locked="0" hidden="1"/>
    </xf>
    <xf numFmtId="0" fontId="14" fillId="0" borderId="22" xfId="0" applyFont="1" applyBorder="1" applyAlignment="1" applyProtection="1">
      <alignment vertical="top" wrapText="1"/>
      <protection locked="0" hidden="1"/>
    </xf>
    <xf numFmtId="0" fontId="5" fillId="0" borderId="23" xfId="0" applyFont="1" applyBorder="1" applyAlignment="1" applyProtection="1">
      <alignment vertical="top"/>
      <protection locked="0" hidden="1"/>
    </xf>
    <xf numFmtId="0" fontId="0" fillId="0" borderId="24" xfId="0" applyBorder="1" applyAlignment="1" applyProtection="1">
      <alignment vertical="top"/>
      <protection locked="0" hidden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6" fillId="0" borderId="0" xfId="2" applyAlignment="1" applyProtection="1">
      <alignment horizontal="center" vertical="center" wrapText="1"/>
      <protection locked="0" hidden="1"/>
    </xf>
    <xf numFmtId="9" fontId="5" fillId="0" borderId="19" xfId="1" applyFont="1" applyBorder="1" applyAlignment="1" applyProtection="1">
      <alignment horizontal="center"/>
      <protection hidden="1"/>
    </xf>
    <xf numFmtId="9" fontId="5" fillId="0" borderId="21" xfId="1" applyFont="1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8" fillId="0" borderId="20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3" xfId="0" applyBorder="1" applyAlignment="1" applyProtection="1">
      <alignment horizontal="center"/>
      <protection locked="0" hidden="1"/>
    </xf>
    <xf numFmtId="0" fontId="7" fillId="0" borderId="20" xfId="0" applyFont="1" applyBorder="1" applyAlignment="1" applyProtection="1">
      <alignment horizontal="center" vertical="center"/>
      <protection hidden="1"/>
    </xf>
    <xf numFmtId="0" fontId="6" fillId="0" borderId="18" xfId="0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locked="0" hidden="1"/>
    </xf>
    <xf numFmtId="0" fontId="6" fillId="0" borderId="12" xfId="0" applyFont="1" applyBorder="1" applyAlignment="1" applyProtection="1">
      <alignment horizontal="center"/>
      <protection locked="0" hidden="1"/>
    </xf>
    <xf numFmtId="0" fontId="6" fillId="0" borderId="13" xfId="0" applyFont="1" applyBorder="1" applyAlignment="1" applyProtection="1">
      <alignment horizontal="center"/>
      <protection locked="0" hidden="1"/>
    </xf>
    <xf numFmtId="0" fontId="3" fillId="2" borderId="6" xfId="0" applyFont="1" applyFill="1" applyBorder="1" applyAlignment="1" applyProtection="1">
      <alignment horizontal="center" vertical="center"/>
      <protection locked="0" hidden="1"/>
    </xf>
    <xf numFmtId="0" fontId="3" fillId="2" borderId="7" xfId="0" applyFont="1" applyFill="1" applyBorder="1" applyAlignment="1" applyProtection="1">
      <alignment horizontal="center" vertical="center"/>
      <protection locked="0" hidden="1"/>
    </xf>
    <xf numFmtId="0" fontId="3" fillId="2" borderId="8" xfId="0" applyFont="1" applyFill="1" applyBorder="1" applyAlignment="1" applyProtection="1">
      <alignment horizontal="center" vertical="center"/>
      <protection locked="0" hidden="1"/>
    </xf>
    <xf numFmtId="0" fontId="3" fillId="2" borderId="9" xfId="0" applyFont="1" applyFill="1" applyBorder="1" applyAlignment="1" applyProtection="1">
      <alignment horizontal="center" vertical="center"/>
      <protection locked="0" hidden="1"/>
    </xf>
    <xf numFmtId="0" fontId="3" fillId="2" borderId="3" xfId="0" applyFont="1" applyFill="1" applyBorder="1" applyAlignment="1" applyProtection="1">
      <alignment horizontal="center" vertical="center"/>
      <protection locked="0" hidden="1"/>
    </xf>
    <xf numFmtId="0" fontId="3" fillId="2" borderId="10" xfId="0" applyFont="1" applyFill="1" applyBorder="1" applyAlignment="1" applyProtection="1">
      <alignment horizontal="center" vertical="center"/>
      <protection locked="0" hidden="1"/>
    </xf>
    <xf numFmtId="0" fontId="15" fillId="0" borderId="0" xfId="0" applyFont="1" applyAlignment="1" applyProtection="1">
      <alignment horizontal="center" vertical="center"/>
      <protection locked="0" hidden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1</xdr:col>
      <xdr:colOff>533400</xdr:colOff>
      <xdr:row>2</xdr:row>
      <xdr:rowOff>159248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"/>
          <a:ext cx="1142999" cy="540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in/awake-chaudhary-74100614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D123"/>
  <sheetViews>
    <sheetView windowProtection="1" workbookViewId="0">
      <selection activeCell="S32" sqref="S32"/>
    </sheetView>
  </sheetViews>
  <sheetFormatPr defaultRowHeight="15" x14ac:dyDescent="0.25"/>
  <cols>
    <col min="2" max="2" width="10.85546875" customWidth="1"/>
    <col min="48" max="48" width="12" customWidth="1"/>
  </cols>
  <sheetData>
    <row r="1" spans="1:56" ht="54" customHeight="1" thickBot="1" x14ac:dyDescent="0.3">
      <c r="A1" s="4"/>
      <c r="B1" s="76" t="s">
        <v>73</v>
      </c>
      <c r="C1" s="77"/>
      <c r="D1" s="77"/>
      <c r="E1" s="77"/>
      <c r="F1" s="77"/>
      <c r="G1" s="77"/>
      <c r="H1" s="77"/>
      <c r="I1" s="77"/>
      <c r="J1" s="77"/>
      <c r="K1" s="7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4"/>
      <c r="AO1" s="4"/>
      <c r="AP1" s="4"/>
      <c r="AQ1" s="4"/>
      <c r="AR1" s="4"/>
      <c r="AS1" s="4"/>
      <c r="AT1" s="4"/>
      <c r="AU1" s="4"/>
      <c r="AV1" s="6"/>
      <c r="AW1" s="6"/>
      <c r="AX1" s="6"/>
      <c r="AY1" s="7"/>
    </row>
    <row r="2" spans="1:56" ht="42" customHeight="1" x14ac:dyDescent="0.25">
      <c r="A2" s="8" t="s">
        <v>74</v>
      </c>
      <c r="B2" s="8" t="s">
        <v>75</v>
      </c>
      <c r="C2" s="8" t="s">
        <v>76</v>
      </c>
      <c r="D2" s="8" t="s">
        <v>77</v>
      </c>
      <c r="E2" s="8"/>
      <c r="F2" s="8" t="s">
        <v>78</v>
      </c>
      <c r="G2" s="8" t="s">
        <v>78</v>
      </c>
      <c r="H2" s="79" t="s">
        <v>79</v>
      </c>
      <c r="I2" s="79" t="s">
        <v>80</v>
      </c>
      <c r="J2" s="8" t="s">
        <v>81</v>
      </c>
      <c r="K2" s="8" t="s">
        <v>81</v>
      </c>
      <c r="L2" s="79" t="s">
        <v>82</v>
      </c>
      <c r="M2" s="8" t="s">
        <v>83</v>
      </c>
      <c r="N2" s="8" t="s">
        <v>84</v>
      </c>
      <c r="O2" s="8" t="s">
        <v>85</v>
      </c>
      <c r="P2" s="8" t="s">
        <v>86</v>
      </c>
      <c r="Q2" s="8" t="s">
        <v>87</v>
      </c>
      <c r="R2" s="79" t="s">
        <v>88</v>
      </c>
      <c r="S2" s="68" t="s">
        <v>89</v>
      </c>
      <c r="T2" s="69"/>
      <c r="U2" s="8" t="s">
        <v>90</v>
      </c>
      <c r="V2" s="8" t="s">
        <v>91</v>
      </c>
      <c r="W2" s="8" t="s">
        <v>92</v>
      </c>
      <c r="X2" s="8" t="s">
        <v>92</v>
      </c>
      <c r="Y2" s="8" t="s">
        <v>92</v>
      </c>
      <c r="Z2" s="8" t="s">
        <v>92</v>
      </c>
      <c r="AA2" s="8" t="s">
        <v>93</v>
      </c>
      <c r="AB2" s="8" t="s">
        <v>94</v>
      </c>
      <c r="AC2" s="8"/>
      <c r="AD2" s="8"/>
      <c r="AE2" s="8" t="s">
        <v>95</v>
      </c>
      <c r="AF2" s="8"/>
      <c r="AG2" s="8"/>
      <c r="AH2" s="8" t="s">
        <v>96</v>
      </c>
      <c r="AI2" s="8" t="s">
        <v>97</v>
      </c>
      <c r="AJ2" s="8" t="s">
        <v>98</v>
      </c>
      <c r="AK2" s="8" t="s">
        <v>99</v>
      </c>
      <c r="AL2" s="8" t="s">
        <v>100</v>
      </c>
      <c r="AM2" s="68" t="s">
        <v>101</v>
      </c>
      <c r="AN2" s="69"/>
      <c r="AO2" s="68" t="s">
        <v>102</v>
      </c>
      <c r="AP2" s="69"/>
      <c r="AQ2" s="68" t="s">
        <v>103</v>
      </c>
      <c r="AR2" s="69"/>
      <c r="AS2" s="68" t="s">
        <v>104</v>
      </c>
      <c r="AT2" s="69"/>
      <c r="AU2" s="8" t="s">
        <v>105</v>
      </c>
      <c r="AV2" s="9" t="s">
        <v>106</v>
      </c>
      <c r="AW2" s="9" t="s">
        <v>107</v>
      </c>
      <c r="AX2" s="9" t="s">
        <v>108</v>
      </c>
      <c r="AY2" s="10"/>
    </row>
    <row r="3" spans="1:56" ht="38.25" customHeight="1" thickBot="1" x14ac:dyDescent="0.3">
      <c r="A3" s="11"/>
      <c r="B3" s="11"/>
      <c r="C3" s="11"/>
      <c r="D3" s="12" t="s">
        <v>109</v>
      </c>
      <c r="E3" s="11" t="s">
        <v>110</v>
      </c>
      <c r="F3" s="11" t="s">
        <v>111</v>
      </c>
      <c r="G3" s="11" t="s">
        <v>112</v>
      </c>
      <c r="H3" s="80"/>
      <c r="I3" s="80"/>
      <c r="J3" s="11" t="s">
        <v>113</v>
      </c>
      <c r="K3" s="11" t="s">
        <v>114</v>
      </c>
      <c r="L3" s="80"/>
      <c r="M3" s="11"/>
      <c r="N3" s="11" t="s">
        <v>115</v>
      </c>
      <c r="O3" s="11" t="s">
        <v>116</v>
      </c>
      <c r="P3" s="11" t="s">
        <v>116</v>
      </c>
      <c r="Q3" s="11" t="s">
        <v>116</v>
      </c>
      <c r="R3" s="80"/>
      <c r="S3" s="11" t="s">
        <v>117</v>
      </c>
      <c r="T3" s="13" t="s">
        <v>118</v>
      </c>
      <c r="U3" s="12"/>
      <c r="V3" s="12"/>
      <c r="W3" s="11" t="s">
        <v>119</v>
      </c>
      <c r="X3" s="11" t="s">
        <v>120</v>
      </c>
      <c r="Y3" s="11" t="s">
        <v>121</v>
      </c>
      <c r="Z3" s="11" t="s">
        <v>122</v>
      </c>
      <c r="AA3" s="11"/>
      <c r="AB3" s="11">
        <v>1</v>
      </c>
      <c r="AC3" s="11">
        <v>2</v>
      </c>
      <c r="AD3" s="11">
        <v>3</v>
      </c>
      <c r="AE3" s="11">
        <v>1</v>
      </c>
      <c r="AF3" s="11">
        <v>2</v>
      </c>
      <c r="AG3" s="11">
        <v>3</v>
      </c>
      <c r="AH3" s="11"/>
      <c r="AI3" s="11"/>
      <c r="AJ3" s="11"/>
      <c r="AK3" s="11"/>
      <c r="AL3" s="11"/>
      <c r="AM3" s="12" t="s">
        <v>123</v>
      </c>
      <c r="AN3" s="11" t="s">
        <v>124</v>
      </c>
      <c r="AO3" s="12" t="s">
        <v>125</v>
      </c>
      <c r="AP3" s="11" t="s">
        <v>126</v>
      </c>
      <c r="AQ3" s="12" t="s">
        <v>125</v>
      </c>
      <c r="AR3" s="11" t="s">
        <v>126</v>
      </c>
      <c r="AS3" s="11" t="s">
        <v>127</v>
      </c>
      <c r="AT3" s="11" t="s">
        <v>128</v>
      </c>
      <c r="AU3" s="11" t="s">
        <v>123</v>
      </c>
      <c r="AV3" s="14" t="s">
        <v>129</v>
      </c>
      <c r="AW3" s="14" t="s">
        <v>129</v>
      </c>
      <c r="AX3" s="14" t="s">
        <v>129</v>
      </c>
      <c r="AZ3" s="15"/>
      <c r="BA3" s="15"/>
      <c r="BB3" s="15"/>
      <c r="BC3" s="15"/>
      <c r="BD3" s="15"/>
    </row>
    <row r="4" spans="1:56" ht="15.75" thickBot="1" x14ac:dyDescent="0.3">
      <c r="A4" s="1">
        <v>1</v>
      </c>
      <c r="B4" s="70">
        <v>44005</v>
      </c>
      <c r="C4" s="16">
        <v>0.16666666666666666</v>
      </c>
      <c r="D4" s="17">
        <v>32.618362426757813</v>
      </c>
      <c r="E4" s="17">
        <v>34.347404479980469</v>
      </c>
      <c r="F4" s="17">
        <v>141.57087707519531</v>
      </c>
      <c r="G4" s="17">
        <v>221.48699951171875</v>
      </c>
      <c r="H4" s="17">
        <v>44.046306610107422</v>
      </c>
      <c r="I4" s="17">
        <v>399.7415771484375</v>
      </c>
      <c r="J4" s="17">
        <v>357.35348510742187</v>
      </c>
      <c r="K4" s="17">
        <v>368.79278564453125</v>
      </c>
      <c r="L4" s="17">
        <v>0</v>
      </c>
      <c r="M4" s="17">
        <v>-2.0415120124816895</v>
      </c>
      <c r="N4" s="17">
        <v>-6.007601261138916</v>
      </c>
      <c r="O4" s="17">
        <v>-15.497817993164063</v>
      </c>
      <c r="P4" s="17">
        <v>-43.294460296630859</v>
      </c>
      <c r="Q4" s="17">
        <v>-62.752689361572266</v>
      </c>
      <c r="R4" s="17">
        <v>66.991851806640625</v>
      </c>
      <c r="S4" s="17">
        <v>12.56853510260582</v>
      </c>
      <c r="T4" s="73">
        <v>56.1</v>
      </c>
      <c r="U4" s="17">
        <v>618.2698974609375</v>
      </c>
      <c r="V4" s="17">
        <v>488.12814331054687</v>
      </c>
      <c r="W4" s="17">
        <v>458.05206298828125</v>
      </c>
      <c r="X4" s="17">
        <v>360.12234497070312</v>
      </c>
      <c r="Y4" s="17">
        <v>341.903076171875</v>
      </c>
      <c r="Z4" s="17">
        <v>191.03334045410156</v>
      </c>
      <c r="AA4" s="17">
        <v>3.0926797389984131</v>
      </c>
      <c r="AB4" s="17">
        <v>-0.18699525197347006</v>
      </c>
      <c r="AC4" s="17">
        <v>0.57299455006917321</v>
      </c>
      <c r="AD4" s="17">
        <v>4.6965730190277097E-2</v>
      </c>
      <c r="AE4" s="17">
        <v>18.979117838541665</v>
      </c>
      <c r="AF4" s="17">
        <v>21.203737386067708</v>
      </c>
      <c r="AG4" s="17">
        <v>18.602343749999999</v>
      </c>
      <c r="AH4" s="17">
        <v>45.277575683593753</v>
      </c>
      <c r="AI4" s="17">
        <v>24.200193405151367</v>
      </c>
      <c r="AJ4" s="17">
        <v>79.2181396484375</v>
      </c>
      <c r="AK4" s="17">
        <v>26.644741058349609</v>
      </c>
      <c r="AL4" s="17">
        <v>78.483306884765625</v>
      </c>
      <c r="AM4" s="17">
        <v>365.0650634765625</v>
      </c>
      <c r="AN4" s="17">
        <v>38.549053192138672</v>
      </c>
      <c r="AO4" s="17">
        <v>191.03334045410156</v>
      </c>
      <c r="AP4" s="17">
        <v>174.04423522949219</v>
      </c>
      <c r="AQ4" s="17">
        <v>-173.15213012695312</v>
      </c>
      <c r="AR4" s="17">
        <v>-360.25485229492187</v>
      </c>
      <c r="AS4" s="17">
        <v>134.17063903808594</v>
      </c>
      <c r="AT4" s="17">
        <v>135.46488952636719</v>
      </c>
      <c r="AU4" s="17">
        <v>141.57087707519531</v>
      </c>
      <c r="AV4" s="65">
        <v>195</v>
      </c>
      <c r="AW4" s="65">
        <v>0</v>
      </c>
      <c r="AX4" s="65">
        <v>0</v>
      </c>
    </row>
    <row r="5" spans="1:56" ht="15.75" thickBot="1" x14ac:dyDescent="0.3">
      <c r="A5" s="1">
        <v>2</v>
      </c>
      <c r="B5" s="71"/>
      <c r="C5" s="16">
        <v>0.20833333333333301</v>
      </c>
      <c r="D5" s="17">
        <v>31.545282363891602</v>
      </c>
      <c r="E5" s="17">
        <v>34.179908752441406</v>
      </c>
      <c r="F5" s="17">
        <v>141.67422485351562</v>
      </c>
      <c r="G5" s="17">
        <v>223.12985229492187</v>
      </c>
      <c r="H5" s="17">
        <v>43.944145202636719</v>
      </c>
      <c r="I5" s="17">
        <v>402.1593017578125</v>
      </c>
      <c r="J5" s="17">
        <v>359.5703125</v>
      </c>
      <c r="K5" s="17">
        <v>371.10333251953125</v>
      </c>
      <c r="L5" s="17">
        <v>0</v>
      </c>
      <c r="M5" s="17">
        <v>-2.0359935760498047</v>
      </c>
      <c r="N5" s="17">
        <v>-6.093902587890625</v>
      </c>
      <c r="O5" s="17">
        <v>-15.06014347076416</v>
      </c>
      <c r="P5" s="17">
        <v>-42.576732635498047</v>
      </c>
      <c r="Q5" s="17">
        <v>-62.529975891113281</v>
      </c>
      <c r="R5" s="17">
        <v>67.583236694335938</v>
      </c>
      <c r="S5" s="17">
        <v>12.592788964211941</v>
      </c>
      <c r="T5" s="74"/>
      <c r="U5" s="17">
        <v>620.9913330078125</v>
      </c>
      <c r="V5" s="17">
        <v>491.74923706054687</v>
      </c>
      <c r="W5" s="17">
        <v>462.29598999023437</v>
      </c>
      <c r="X5" s="17">
        <v>363.45013427734375</v>
      </c>
      <c r="Y5" s="17">
        <v>344.3592529296875</v>
      </c>
      <c r="Z5" s="17">
        <v>191.58184814453125</v>
      </c>
      <c r="AA5" s="17">
        <v>3.4655153751373291</v>
      </c>
      <c r="AB5" s="17">
        <v>-0.18634732564290366</v>
      </c>
      <c r="AC5" s="17">
        <v>0.57077172597249348</v>
      </c>
      <c r="AD5" s="17">
        <v>4.5855156580607098E-2</v>
      </c>
      <c r="AE5" s="17">
        <v>17.345001220703125</v>
      </c>
      <c r="AF5" s="17">
        <v>19.370424397786458</v>
      </c>
      <c r="AG5" s="17">
        <v>17.001088460286457</v>
      </c>
      <c r="AH5" s="17">
        <v>45.275170898437501</v>
      </c>
      <c r="AI5" s="17">
        <v>24.034458160400391</v>
      </c>
      <c r="AJ5" s="17">
        <v>79.217293294270831</v>
      </c>
      <c r="AK5" s="17">
        <v>26.474184036254883</v>
      </c>
      <c r="AL5" s="17">
        <v>78.28790283203125</v>
      </c>
      <c r="AM5" s="17">
        <v>364.50128173828125</v>
      </c>
      <c r="AN5" s="17">
        <v>39.235195159912109</v>
      </c>
      <c r="AO5" s="17">
        <v>191.58184814453125</v>
      </c>
      <c r="AP5" s="17">
        <v>174.17054748535156</v>
      </c>
      <c r="AQ5" s="17">
        <v>-172.10690307617187</v>
      </c>
      <c r="AR5" s="17">
        <v>-360.25860595703125</v>
      </c>
      <c r="AS5" s="17">
        <v>134.70681762695312</v>
      </c>
      <c r="AT5" s="17">
        <v>136.13151550292969</v>
      </c>
      <c r="AU5" s="17">
        <v>141.67422485351562</v>
      </c>
      <c r="AV5" s="66"/>
      <c r="AW5" s="66"/>
      <c r="AX5" s="66"/>
    </row>
    <row r="6" spans="1:56" ht="15.75" thickBot="1" x14ac:dyDescent="0.3">
      <c r="A6" s="1">
        <v>3</v>
      </c>
      <c r="B6" s="71"/>
      <c r="C6" s="16">
        <v>0.25</v>
      </c>
      <c r="D6" s="17">
        <v>31.891189575195313</v>
      </c>
      <c r="E6" s="17">
        <v>33.347602844238281</v>
      </c>
      <c r="F6" s="17">
        <v>142.0645751953125</v>
      </c>
      <c r="G6" s="17">
        <v>222.29762268066406</v>
      </c>
      <c r="H6" s="17">
        <v>44.069721221923828</v>
      </c>
      <c r="I6" s="17">
        <v>399.85989379882812</v>
      </c>
      <c r="J6" s="17">
        <v>357.76589965820312</v>
      </c>
      <c r="K6" s="17">
        <v>369.37347412109375</v>
      </c>
      <c r="L6" s="17">
        <v>0</v>
      </c>
      <c r="M6" s="17">
        <v>-2.0094668865203857</v>
      </c>
      <c r="N6" s="17">
        <v>-5.9445586204528809</v>
      </c>
      <c r="O6" s="17">
        <v>-15.310529708862305</v>
      </c>
      <c r="P6" s="17">
        <v>-41.882648468017578</v>
      </c>
      <c r="Q6" s="17">
        <v>-60.894920349121094</v>
      </c>
      <c r="R6" s="17">
        <v>68.724578857421875</v>
      </c>
      <c r="S6" s="17">
        <v>12.399429782330991</v>
      </c>
      <c r="T6" s="74"/>
      <c r="U6" s="17">
        <v>614.70330810546875</v>
      </c>
      <c r="V6" s="17">
        <v>489.75985717773437</v>
      </c>
      <c r="W6" s="17">
        <v>461.33612060546875</v>
      </c>
      <c r="X6" s="17">
        <v>362.01541137695312</v>
      </c>
      <c r="Y6" s="17">
        <v>342.544189453125</v>
      </c>
      <c r="Z6" s="17">
        <v>191.28802490234375</v>
      </c>
      <c r="AA6" s="17">
        <v>3.3905041217803955</v>
      </c>
      <c r="AB6" s="17">
        <v>-0.18686246871948242</v>
      </c>
      <c r="AC6" s="17">
        <v>0.57405223846435549</v>
      </c>
      <c r="AD6" s="17">
        <v>4.4483145078023277E-2</v>
      </c>
      <c r="AE6" s="17">
        <v>18.093332926432293</v>
      </c>
      <c r="AF6" s="17">
        <v>20.231679280598957</v>
      </c>
      <c r="AG6" s="17">
        <v>17.739575195312501</v>
      </c>
      <c r="AH6" s="17">
        <v>44.353755696614584</v>
      </c>
      <c r="AI6" s="17">
        <v>23.472339630126953</v>
      </c>
      <c r="AJ6" s="17">
        <v>79.490494791666663</v>
      </c>
      <c r="AK6" s="17">
        <v>26.184776306152344</v>
      </c>
      <c r="AL6" s="17">
        <v>77.524542236328131</v>
      </c>
      <c r="AM6" s="17">
        <v>370.12890625</v>
      </c>
      <c r="AN6" s="17">
        <v>37.426116943359375</v>
      </c>
      <c r="AO6" s="17">
        <v>191.28802490234375</v>
      </c>
      <c r="AP6" s="17">
        <v>173.942138671875</v>
      </c>
      <c r="AQ6" s="17">
        <v>-166.15057373046875</v>
      </c>
      <c r="AR6" s="17">
        <v>-355.8035888671875</v>
      </c>
      <c r="AS6" s="17">
        <v>135.0513916015625</v>
      </c>
      <c r="AT6" s="17">
        <v>136.68853759765625</v>
      </c>
      <c r="AU6" s="17">
        <v>142.0645751953125</v>
      </c>
      <c r="AV6" s="66"/>
      <c r="AW6" s="66"/>
      <c r="AX6" s="66"/>
    </row>
    <row r="7" spans="1:56" ht="15.75" thickBot="1" x14ac:dyDescent="0.3">
      <c r="A7" s="1">
        <v>4</v>
      </c>
      <c r="B7" s="71"/>
      <c r="C7" s="16">
        <v>0.29166666666666702</v>
      </c>
      <c r="D7" s="17">
        <v>31.387809753417969</v>
      </c>
      <c r="E7" s="17">
        <v>33.175746917724609</v>
      </c>
      <c r="F7" s="17">
        <v>141.82377624511719</v>
      </c>
      <c r="G7" s="17">
        <v>222.55828857421875</v>
      </c>
      <c r="H7" s="17">
        <v>44.046306610107422</v>
      </c>
      <c r="I7" s="17">
        <v>401.51519775390625</v>
      </c>
      <c r="J7" s="17">
        <v>358.893310546875</v>
      </c>
      <c r="K7" s="17">
        <v>370.76153564453125</v>
      </c>
      <c r="L7" s="17">
        <v>0</v>
      </c>
      <c r="M7" s="17">
        <v>-2.0129716396331787</v>
      </c>
      <c r="N7" s="17">
        <v>-5.6570353507995605</v>
      </c>
      <c r="O7" s="17">
        <v>-15.044318199157715</v>
      </c>
      <c r="P7" s="17">
        <v>-40.758625030517578</v>
      </c>
      <c r="Q7" s="17">
        <v>-59.919170379638672</v>
      </c>
      <c r="R7" s="17">
        <v>71.499031066894531</v>
      </c>
      <c r="S7" s="17">
        <v>12.559832637906075</v>
      </c>
      <c r="T7" s="74"/>
      <c r="U7" s="17">
        <v>615.74151611328125</v>
      </c>
      <c r="V7" s="17">
        <v>493.00381469726562</v>
      </c>
      <c r="W7" s="17">
        <v>464.6563720703125</v>
      </c>
      <c r="X7" s="17">
        <v>363.83575439453125</v>
      </c>
      <c r="Y7" s="17">
        <v>343.58255004882812</v>
      </c>
      <c r="Z7" s="17">
        <v>191.2020263671875</v>
      </c>
      <c r="AA7" s="17">
        <v>3.6156575679779053</v>
      </c>
      <c r="AB7" s="17">
        <v>-0.18751548131306967</v>
      </c>
      <c r="AC7" s="17">
        <v>0.57235272725423181</v>
      </c>
      <c r="AD7" s="17">
        <v>4.5629314581553143E-2</v>
      </c>
      <c r="AE7" s="17">
        <v>16.4390869140625</v>
      </c>
      <c r="AF7" s="17">
        <v>18.427213541666667</v>
      </c>
      <c r="AG7" s="17">
        <v>16.108040364583335</v>
      </c>
      <c r="AH7" s="17">
        <v>44.269502766927083</v>
      </c>
      <c r="AI7" s="17">
        <v>23.297908782958984</v>
      </c>
      <c r="AJ7" s="17">
        <v>78.5081787109375</v>
      </c>
      <c r="AK7" s="17">
        <v>25.72667121887207</v>
      </c>
      <c r="AL7" s="17">
        <v>76.744061279296872</v>
      </c>
      <c r="AM7" s="17">
        <v>359.61898803710937</v>
      </c>
      <c r="AN7" s="17">
        <v>37.133144378662109</v>
      </c>
      <c r="AO7" s="17">
        <v>191.2020263671875</v>
      </c>
      <c r="AP7" s="17">
        <v>174.310302734375</v>
      </c>
      <c r="AQ7" s="17">
        <v>-161.64813232421875</v>
      </c>
      <c r="AR7" s="17">
        <v>-349.30252075195312</v>
      </c>
      <c r="AS7" s="17">
        <v>135.49935913085937</v>
      </c>
      <c r="AT7" s="17">
        <v>137.05741882324219</v>
      </c>
      <c r="AU7" s="17">
        <v>141.82377624511719</v>
      </c>
      <c r="AV7" s="66"/>
      <c r="AW7" s="66"/>
      <c r="AX7" s="66"/>
    </row>
    <row r="8" spans="1:56" ht="15.75" thickBot="1" x14ac:dyDescent="0.3">
      <c r="A8" s="1">
        <v>5</v>
      </c>
      <c r="B8" s="71"/>
      <c r="C8" s="16">
        <v>0.33333333333333298</v>
      </c>
      <c r="D8" s="17">
        <v>29.116689682006836</v>
      </c>
      <c r="E8" s="17">
        <v>30.905593872070312</v>
      </c>
      <c r="F8" s="17">
        <v>143.35934448242187</v>
      </c>
      <c r="G8" s="17">
        <v>224.42208862304688</v>
      </c>
      <c r="H8" s="17">
        <v>43.944145202636719</v>
      </c>
      <c r="I8" s="17">
        <v>403.44732666015625</v>
      </c>
      <c r="J8" s="17">
        <v>361.07669067382812</v>
      </c>
      <c r="K8" s="17">
        <v>373.15243530273437</v>
      </c>
      <c r="L8" s="17">
        <v>0</v>
      </c>
      <c r="M8" s="17">
        <v>-2.0453050136566162</v>
      </c>
      <c r="N8" s="17">
        <v>-5.1543464660644531</v>
      </c>
      <c r="O8" s="17">
        <v>-13.07126522064209</v>
      </c>
      <c r="P8" s="17">
        <v>-36.255298614501953</v>
      </c>
      <c r="Q8" s="17">
        <v>-54.929435729980469</v>
      </c>
      <c r="R8" s="17">
        <v>76.051292419433594</v>
      </c>
      <c r="S8" s="17">
        <v>12.520092417597771</v>
      </c>
      <c r="T8" s="74"/>
      <c r="U8" s="17">
        <v>599.614013671875</v>
      </c>
      <c r="V8" s="17">
        <v>488.210205078125</v>
      </c>
      <c r="W8" s="17">
        <v>461.36361694335937</v>
      </c>
      <c r="X8" s="17">
        <v>362.12603759765625</v>
      </c>
      <c r="Y8" s="17">
        <v>341.15423583984375</v>
      </c>
      <c r="Z8" s="17">
        <v>191.315185546875</v>
      </c>
      <c r="AA8" s="17">
        <v>4.5265278816223145</v>
      </c>
      <c r="AB8" s="17">
        <v>-0.18486948013305665</v>
      </c>
      <c r="AC8" s="17">
        <v>0.57544231414794922</v>
      </c>
      <c r="AD8" s="17">
        <v>4.6091659863789873E-2</v>
      </c>
      <c r="AE8" s="17">
        <v>14.528122965494791</v>
      </c>
      <c r="AF8" s="17">
        <v>16.24627176920573</v>
      </c>
      <c r="AG8" s="17">
        <v>14.220509847005209</v>
      </c>
      <c r="AH8" s="17">
        <v>45.142301432291667</v>
      </c>
      <c r="AI8" s="17">
        <v>23.528121948242188</v>
      </c>
      <c r="AJ8" s="17">
        <v>79.220222981770831</v>
      </c>
      <c r="AK8" s="17">
        <v>25.714431762695313</v>
      </c>
      <c r="AL8" s="17">
        <v>75.026965332031253</v>
      </c>
      <c r="AM8" s="17">
        <v>365.49542236328125</v>
      </c>
      <c r="AN8" s="17">
        <v>39.618942260742188</v>
      </c>
      <c r="AO8" s="17">
        <v>191.315185546875</v>
      </c>
      <c r="AP8" s="17">
        <v>174.38916015625</v>
      </c>
      <c r="AQ8" s="17">
        <v>-149.96795654296875</v>
      </c>
      <c r="AR8" s="17">
        <v>-337.41360473632812</v>
      </c>
      <c r="AS8" s="17">
        <v>135.72955322265625</v>
      </c>
      <c r="AT8" s="17">
        <v>137.11195373535156</v>
      </c>
      <c r="AU8" s="17">
        <v>143.35934448242187</v>
      </c>
      <c r="AV8" s="66"/>
      <c r="AW8" s="66"/>
      <c r="AX8" s="66"/>
    </row>
    <row r="9" spans="1:56" ht="15.75" thickBot="1" x14ac:dyDescent="0.3">
      <c r="A9" s="1">
        <v>6</v>
      </c>
      <c r="B9" s="71"/>
      <c r="C9" s="16">
        <v>0.375</v>
      </c>
      <c r="D9" s="17">
        <v>32.185035705566406</v>
      </c>
      <c r="E9" s="17">
        <v>33.918651580810547</v>
      </c>
      <c r="F9" s="17">
        <v>143.18293762207031</v>
      </c>
      <c r="G9" s="17">
        <v>221.59432983398437</v>
      </c>
      <c r="H9" s="17">
        <v>44.069721221923828</v>
      </c>
      <c r="I9" s="17">
        <v>397.50048828125</v>
      </c>
      <c r="J9" s="17">
        <v>355.011474609375</v>
      </c>
      <c r="K9" s="17">
        <v>367.1187744140625</v>
      </c>
      <c r="L9" s="17">
        <v>0</v>
      </c>
      <c r="M9" s="17">
        <v>-1.8553757667541504</v>
      </c>
      <c r="N9" s="17">
        <v>-4.2255640029907227</v>
      </c>
      <c r="O9" s="17">
        <v>-13.421635627746582</v>
      </c>
      <c r="P9" s="17">
        <v>-37.077213287353516</v>
      </c>
      <c r="Q9" s="17">
        <v>-56.238456726074219</v>
      </c>
      <c r="R9" s="17">
        <v>76.879219055175781</v>
      </c>
      <c r="S9" s="17">
        <v>12.415808745324611</v>
      </c>
      <c r="T9" s="74"/>
      <c r="U9" s="17">
        <v>618.1790771484375</v>
      </c>
      <c r="V9" s="17">
        <v>497.66171264648437</v>
      </c>
      <c r="W9" s="17">
        <v>468.91262817382812</v>
      </c>
      <c r="X9" s="17">
        <v>364.53277587890625</v>
      </c>
      <c r="Y9" s="17">
        <v>343.10366821289063</v>
      </c>
      <c r="Z9" s="17">
        <v>191.73739624023437</v>
      </c>
      <c r="AA9" s="17">
        <v>4.6184744834899902</v>
      </c>
      <c r="AB9" s="17">
        <v>-0.18446618715922039</v>
      </c>
      <c r="AC9" s="17">
        <v>0.5790393193562825</v>
      </c>
      <c r="AD9" s="17">
        <v>4.7665429115295407E-2</v>
      </c>
      <c r="AE9" s="17">
        <v>16.582931518554688</v>
      </c>
      <c r="AF9" s="17">
        <v>18.54184773763021</v>
      </c>
      <c r="AG9" s="17">
        <v>16.247394816080728</v>
      </c>
      <c r="AH9" s="17">
        <v>45.406770833333333</v>
      </c>
      <c r="AI9" s="17">
        <v>23.421361923217773</v>
      </c>
      <c r="AJ9" s="17">
        <v>79.095507812500003</v>
      </c>
      <c r="AK9" s="17">
        <v>25.574199676513672</v>
      </c>
      <c r="AL9" s="17">
        <v>75.817572021484381</v>
      </c>
      <c r="AM9" s="17">
        <v>364.81268310546875</v>
      </c>
      <c r="AN9" s="17">
        <v>39.937171936035156</v>
      </c>
      <c r="AO9" s="17">
        <v>191.73739624023437</v>
      </c>
      <c r="AP9" s="17">
        <v>175.02761840820312</v>
      </c>
      <c r="AQ9" s="17">
        <v>-152.95277404785156</v>
      </c>
      <c r="AR9" s="17">
        <v>-341.72695922851563</v>
      </c>
      <c r="AS9" s="17">
        <v>136.29248046875</v>
      </c>
      <c r="AT9" s="17">
        <v>137.59373474121094</v>
      </c>
      <c r="AU9" s="17">
        <v>143.18293762207031</v>
      </c>
      <c r="AV9" s="66"/>
      <c r="AW9" s="66"/>
      <c r="AX9" s="66"/>
    </row>
    <row r="10" spans="1:56" ht="15.75" thickBot="1" x14ac:dyDescent="0.3">
      <c r="A10" s="1">
        <v>7</v>
      </c>
      <c r="B10" s="71"/>
      <c r="C10" s="16">
        <v>0.41666666666666702</v>
      </c>
      <c r="D10" s="17">
        <v>31.929466247558594</v>
      </c>
      <c r="E10" s="17">
        <v>34.292327880859375</v>
      </c>
      <c r="F10" s="17">
        <v>142.82170104980469</v>
      </c>
      <c r="G10" s="17">
        <v>219.56515502929687</v>
      </c>
      <c r="H10" s="17">
        <v>44.046306610107422</v>
      </c>
      <c r="I10" s="17">
        <v>391.75128173828125</v>
      </c>
      <c r="J10" s="17">
        <v>348.94692993164063</v>
      </c>
      <c r="K10" s="17">
        <v>361.33633422851563</v>
      </c>
      <c r="L10" s="17">
        <v>0</v>
      </c>
      <c r="M10" s="17">
        <v>-1.9353625774383545</v>
      </c>
      <c r="N10" s="17">
        <v>-4.1322827339172363</v>
      </c>
      <c r="O10" s="17">
        <v>-13.870405197143555</v>
      </c>
      <c r="P10" s="17">
        <v>-37.557338714599609</v>
      </c>
      <c r="Q10" s="17">
        <v>-56.605392456054688</v>
      </c>
      <c r="R10" s="17">
        <v>77.54400634765625</v>
      </c>
      <c r="S10" s="17">
        <v>11.715474640130997</v>
      </c>
      <c r="T10" s="74"/>
      <c r="U10" s="17">
        <v>625.272705078125</v>
      </c>
      <c r="V10" s="17">
        <v>496.54434204101562</v>
      </c>
      <c r="W10" s="17">
        <v>462.57122802734375</v>
      </c>
      <c r="X10" s="17">
        <v>361.56130981445312</v>
      </c>
      <c r="Y10" s="17">
        <v>341.50009155273437</v>
      </c>
      <c r="Z10" s="17">
        <v>191.39462280273437</v>
      </c>
      <c r="AA10" s="17">
        <v>6.4452581405639648</v>
      </c>
      <c r="AB10" s="17">
        <v>-0.18532679875691732</v>
      </c>
      <c r="AC10" s="17">
        <v>0.57670955657958989</v>
      </c>
      <c r="AD10" s="17">
        <v>4.8014080524444579E-2</v>
      </c>
      <c r="AE10" s="17">
        <v>18.631231689453124</v>
      </c>
      <c r="AF10" s="17">
        <v>20.827372233072918</v>
      </c>
      <c r="AG10" s="17">
        <v>18.279522705078126</v>
      </c>
      <c r="AH10" s="17">
        <v>45.28114420572917</v>
      </c>
      <c r="AI10" s="17">
        <v>23.632396697998047</v>
      </c>
      <c r="AJ10" s="17">
        <v>79.216072591145831</v>
      </c>
      <c r="AK10" s="17">
        <v>25.538200378417969</v>
      </c>
      <c r="AL10" s="17">
        <v>76.713818359374997</v>
      </c>
      <c r="AM10" s="17">
        <v>363.12240600585937</v>
      </c>
      <c r="AN10" s="17">
        <v>39.881977081298828</v>
      </c>
      <c r="AO10" s="17">
        <v>191.39462280273437</v>
      </c>
      <c r="AP10" s="17">
        <v>174.97325134277344</v>
      </c>
      <c r="AQ10" s="17">
        <v>-154.05317687988281</v>
      </c>
      <c r="AR10" s="17">
        <v>-346.51580810546875</v>
      </c>
      <c r="AS10" s="17">
        <v>136.23089599609375</v>
      </c>
      <c r="AT10" s="17">
        <v>137.63967895507812</v>
      </c>
      <c r="AU10" s="17">
        <v>142.82170104980469</v>
      </c>
      <c r="AV10" s="66"/>
      <c r="AW10" s="66"/>
      <c r="AX10" s="66"/>
    </row>
    <row r="11" spans="1:56" ht="15.75" thickBot="1" x14ac:dyDescent="0.3">
      <c r="A11" s="1">
        <v>8</v>
      </c>
      <c r="B11" s="71"/>
      <c r="C11" s="16">
        <v>0.45833333333333298</v>
      </c>
      <c r="D11" s="17">
        <v>32.86663818359375</v>
      </c>
      <c r="E11" s="17">
        <v>35.69195556640625</v>
      </c>
      <c r="F11" s="17">
        <v>142.36470031738281</v>
      </c>
      <c r="G11" s="17">
        <v>212.74778747558594</v>
      </c>
      <c r="H11" s="17">
        <v>43.944145202636719</v>
      </c>
      <c r="I11" s="17">
        <v>396.11972045898437</v>
      </c>
      <c r="J11" s="17">
        <v>348.13009643554687</v>
      </c>
      <c r="K11" s="17">
        <v>360.42034912109375</v>
      </c>
      <c r="L11" s="17">
        <v>0</v>
      </c>
      <c r="M11" s="17">
        <v>-1.9499653577804565</v>
      </c>
      <c r="N11" s="17">
        <v>-4.8899335861206055</v>
      </c>
      <c r="O11" s="17">
        <v>-13.665711402893066</v>
      </c>
      <c r="P11" s="17">
        <v>-40.138820648193359</v>
      </c>
      <c r="Q11" s="17">
        <v>-58.878242492675781</v>
      </c>
      <c r="R11" s="17">
        <v>78.376983642578125</v>
      </c>
      <c r="S11" s="17">
        <v>12.425345704257488</v>
      </c>
      <c r="T11" s="74"/>
      <c r="U11" s="17">
        <v>626.9639892578125</v>
      </c>
      <c r="V11" s="17">
        <v>482.46713256835937</v>
      </c>
      <c r="W11" s="17">
        <v>442.67709350585937</v>
      </c>
      <c r="X11" s="17">
        <v>347.4498291015625</v>
      </c>
      <c r="Y11" s="17">
        <v>331.10098266601562</v>
      </c>
      <c r="Z11" s="17">
        <v>188.7869873046875</v>
      </c>
      <c r="AA11" s="17">
        <v>6.7450051307678223</v>
      </c>
      <c r="AB11" s="17">
        <v>-0.18699502944946289</v>
      </c>
      <c r="AC11" s="17">
        <v>0.57439772288004554</v>
      </c>
      <c r="AD11" s="17">
        <v>4.4517191251118977E-2</v>
      </c>
      <c r="AE11" s="17">
        <v>20.626835123697916</v>
      </c>
      <c r="AF11" s="17">
        <v>23.057065836588542</v>
      </c>
      <c r="AG11" s="17">
        <v>20.251452636718749</v>
      </c>
      <c r="AH11" s="17">
        <v>45.276570638020836</v>
      </c>
      <c r="AI11" s="17">
        <v>23.310894012451172</v>
      </c>
      <c r="AJ11" s="17">
        <v>79.189957682291663</v>
      </c>
      <c r="AK11" s="17">
        <v>25.970037460327148</v>
      </c>
      <c r="AL11" s="17">
        <v>78.3388671875</v>
      </c>
      <c r="AM11" s="17">
        <v>354.73785400390625</v>
      </c>
      <c r="AN11" s="17">
        <v>39.524738311767578</v>
      </c>
      <c r="AO11" s="17">
        <v>188.7869873046875</v>
      </c>
      <c r="AP11" s="17">
        <v>174.50601196289062</v>
      </c>
      <c r="AQ11" s="17">
        <v>-162.15216064453125</v>
      </c>
      <c r="AR11" s="17">
        <v>-355.42816162109375</v>
      </c>
      <c r="AS11" s="17">
        <v>135.56683349609375</v>
      </c>
      <c r="AT11" s="17">
        <v>137.14530944824219</v>
      </c>
      <c r="AU11" s="17">
        <v>142.36470031738281</v>
      </c>
      <c r="AV11" s="66"/>
      <c r="AW11" s="66"/>
      <c r="AX11" s="66"/>
    </row>
    <row r="12" spans="1:56" ht="15.75" thickBot="1" x14ac:dyDescent="0.3">
      <c r="A12" s="1">
        <v>9</v>
      </c>
      <c r="B12" s="71"/>
      <c r="C12" s="16">
        <v>0.5</v>
      </c>
      <c r="D12" s="17">
        <v>32.24981689453125</v>
      </c>
      <c r="E12" s="17">
        <v>34.222122192382813</v>
      </c>
      <c r="F12" s="17">
        <v>143.08052062988281</v>
      </c>
      <c r="G12" s="17">
        <v>217.18753051757812</v>
      </c>
      <c r="H12" s="17">
        <v>44.069721221923828</v>
      </c>
      <c r="I12" s="17">
        <v>401.5687255859375</v>
      </c>
      <c r="J12" s="17">
        <v>355.06845092773437</v>
      </c>
      <c r="K12" s="17">
        <v>367.41351318359375</v>
      </c>
      <c r="L12" s="17">
        <v>0</v>
      </c>
      <c r="M12" s="17">
        <v>-2.0844528675079346</v>
      </c>
      <c r="N12" s="17">
        <v>-5.5003461837768555</v>
      </c>
      <c r="O12" s="17">
        <v>-14.671377182006836</v>
      </c>
      <c r="P12" s="17">
        <v>-41.841102600097656</v>
      </c>
      <c r="Q12" s="17">
        <v>-59.935699462890625</v>
      </c>
      <c r="R12" s="17">
        <v>78.884117126464844</v>
      </c>
      <c r="S12" s="17">
        <v>12.484996589720248</v>
      </c>
      <c r="T12" s="74"/>
      <c r="U12" s="17">
        <v>623.62744140625</v>
      </c>
      <c r="V12" s="17">
        <v>477.61016845703125</v>
      </c>
      <c r="W12" s="17">
        <v>443.74551391601562</v>
      </c>
      <c r="X12" s="17">
        <v>347.46200561523437</v>
      </c>
      <c r="Y12" s="17">
        <v>331.41848754882812</v>
      </c>
      <c r="Z12" s="17">
        <v>188.59434509277344</v>
      </c>
      <c r="AA12" s="17">
        <v>6.9605445861816406</v>
      </c>
      <c r="AB12" s="17">
        <v>-0.18541841506958007</v>
      </c>
      <c r="AC12" s="17">
        <v>0.57386786142985025</v>
      </c>
      <c r="AD12" s="17">
        <v>4.3145298957824707E-2</v>
      </c>
      <c r="AE12" s="17">
        <v>19.282869466145833</v>
      </c>
      <c r="AF12" s="17">
        <v>21.5572509765625</v>
      </c>
      <c r="AG12" s="17">
        <v>18.912703450520834</v>
      </c>
      <c r="AH12" s="17">
        <v>45.28102213541667</v>
      </c>
      <c r="AI12" s="17">
        <v>23.63618278503418</v>
      </c>
      <c r="AJ12" s="17">
        <v>79.188818359375006</v>
      </c>
      <c r="AK12" s="17">
        <v>26.22654914855957</v>
      </c>
      <c r="AL12" s="17">
        <v>76.983209228515619</v>
      </c>
      <c r="AM12" s="17">
        <v>353.88528442382812</v>
      </c>
      <c r="AN12" s="17">
        <v>39.344573974609375</v>
      </c>
      <c r="AO12" s="17">
        <v>188.59434509277344</v>
      </c>
      <c r="AP12" s="17">
        <v>173.70701599121094</v>
      </c>
      <c r="AQ12" s="17">
        <v>-161.58583068847656</v>
      </c>
      <c r="AR12" s="17">
        <v>-345.07559204101562</v>
      </c>
      <c r="AS12" s="17">
        <v>135.43182373046875</v>
      </c>
      <c r="AT12" s="17">
        <v>137.11286926269531</v>
      </c>
      <c r="AU12" s="17">
        <v>143.08052062988281</v>
      </c>
      <c r="AV12" s="66"/>
      <c r="AW12" s="66"/>
      <c r="AX12" s="66"/>
    </row>
    <row r="13" spans="1:56" ht="15.75" thickBot="1" x14ac:dyDescent="0.3">
      <c r="A13" s="1">
        <v>10</v>
      </c>
      <c r="B13" s="71"/>
      <c r="C13" s="16">
        <v>0.54166666666666696</v>
      </c>
      <c r="D13" s="17">
        <v>33.011039733886719</v>
      </c>
      <c r="E13" s="17">
        <v>34.322620391845703</v>
      </c>
      <c r="F13" s="17">
        <v>142.90542602539062</v>
      </c>
      <c r="G13" s="17">
        <v>218.14407348632812</v>
      </c>
      <c r="H13" s="17">
        <v>44.046306610107422</v>
      </c>
      <c r="I13" s="17">
        <v>400.99209594726562</v>
      </c>
      <c r="J13" s="17">
        <v>355.23440551757813</v>
      </c>
      <c r="K13" s="17">
        <v>367.70159912109375</v>
      </c>
      <c r="L13" s="17">
        <v>0</v>
      </c>
      <c r="M13" s="17">
        <v>-1.8019543886184692</v>
      </c>
      <c r="N13" s="17">
        <v>-4.7237329483032227</v>
      </c>
      <c r="O13" s="17">
        <v>-13.057491302490234</v>
      </c>
      <c r="P13" s="17">
        <v>-41.244617462158203</v>
      </c>
      <c r="Q13" s="17">
        <v>-59.462692260742188</v>
      </c>
      <c r="R13" s="17">
        <v>79.006439208984375</v>
      </c>
      <c r="S13" s="17">
        <v>12.383465344011784</v>
      </c>
      <c r="T13" s="74"/>
      <c r="U13" s="17">
        <v>625.89605712890625</v>
      </c>
      <c r="V13" s="17">
        <v>483.88198852539062</v>
      </c>
      <c r="W13" s="17">
        <v>449.44644165039063</v>
      </c>
      <c r="X13" s="17">
        <v>352.73562622070312</v>
      </c>
      <c r="Y13" s="17">
        <v>335.58480834960937</v>
      </c>
      <c r="Z13" s="17">
        <v>189.9512939453125</v>
      </c>
      <c r="AA13" s="17">
        <v>7.2263436317443848</v>
      </c>
      <c r="AB13" s="17">
        <v>-0.18235297203063966</v>
      </c>
      <c r="AC13" s="17">
        <v>0.57465095520019527</v>
      </c>
      <c r="AD13" s="17">
        <v>4.4003363450368246E-2</v>
      </c>
      <c r="AE13" s="17">
        <v>18.208022054036459</v>
      </c>
      <c r="AF13" s="17">
        <v>20.372800699869792</v>
      </c>
      <c r="AG13" s="17">
        <v>17.857269287109375</v>
      </c>
      <c r="AH13" s="17">
        <v>45.284517415364583</v>
      </c>
      <c r="AI13" s="17">
        <v>23.60108757019043</v>
      </c>
      <c r="AJ13" s="17">
        <v>79.185986328124997</v>
      </c>
      <c r="AK13" s="17">
        <v>26.382282257080078</v>
      </c>
      <c r="AL13" s="17">
        <v>78.06512451171875</v>
      </c>
      <c r="AM13" s="17">
        <v>355.14248657226562</v>
      </c>
      <c r="AN13" s="17">
        <v>40.357746124267578</v>
      </c>
      <c r="AO13" s="17">
        <v>189.9512939453125</v>
      </c>
      <c r="AP13" s="17">
        <v>173.64193725585937</v>
      </c>
      <c r="AQ13" s="17">
        <v>-166.77784729003906</v>
      </c>
      <c r="AR13" s="17">
        <v>-356.67678833007812</v>
      </c>
      <c r="AS13" s="17">
        <v>135.1796875</v>
      </c>
      <c r="AT13" s="17">
        <v>136.96060180664062</v>
      </c>
      <c r="AU13" s="17">
        <v>142.90542602539062</v>
      </c>
      <c r="AV13" s="66"/>
      <c r="AW13" s="66"/>
      <c r="AX13" s="66"/>
    </row>
    <row r="14" spans="1:56" ht="15.75" thickBot="1" x14ac:dyDescent="0.3">
      <c r="A14" s="1">
        <v>11</v>
      </c>
      <c r="B14" s="71"/>
      <c r="C14" s="16">
        <v>0.58333333333333304</v>
      </c>
      <c r="D14" s="17">
        <v>33.549560546875</v>
      </c>
      <c r="E14" s="17">
        <v>35.103160858154297</v>
      </c>
      <c r="F14" s="17">
        <v>142.62272644042969</v>
      </c>
      <c r="G14" s="17">
        <v>219.58561706542969</v>
      </c>
      <c r="H14" s="17">
        <v>43.944145202636719</v>
      </c>
      <c r="I14" s="17">
        <v>403.29135131835937</v>
      </c>
      <c r="J14" s="17">
        <v>357.68084716796875</v>
      </c>
      <c r="K14" s="17">
        <v>370.1429443359375</v>
      </c>
      <c r="L14" s="17">
        <v>0</v>
      </c>
      <c r="M14" s="17">
        <v>-1.9844983816146851</v>
      </c>
      <c r="N14" s="17">
        <v>-5.0029397010803223</v>
      </c>
      <c r="O14" s="17">
        <v>-13.36810302734375</v>
      </c>
      <c r="P14" s="17">
        <v>-43.252216339111328</v>
      </c>
      <c r="Q14" s="17">
        <v>-62.713737487792969</v>
      </c>
      <c r="R14" s="17">
        <v>79.305282592773437</v>
      </c>
      <c r="S14" s="17">
        <v>12.384680829942226</v>
      </c>
      <c r="T14" s="74"/>
      <c r="U14" s="17">
        <v>627.90203857421875</v>
      </c>
      <c r="V14" s="17">
        <v>493.8414306640625</v>
      </c>
      <c r="W14" s="17">
        <v>458.93453979492187</v>
      </c>
      <c r="X14" s="17">
        <v>359.19387817382812</v>
      </c>
      <c r="Y14" s="17">
        <v>340.90750122070312</v>
      </c>
      <c r="Z14" s="17">
        <v>191.74739074707031</v>
      </c>
      <c r="AA14" s="17">
        <v>7.4365940093994141</v>
      </c>
      <c r="AB14" s="17">
        <v>-0.18152089118957521</v>
      </c>
      <c r="AC14" s="17">
        <v>0.5719998677571615</v>
      </c>
      <c r="AD14" s="17">
        <v>4.343925317128499E-2</v>
      </c>
      <c r="AE14" s="17">
        <v>18.752866617838542</v>
      </c>
      <c r="AF14" s="17">
        <v>20.98122355143229</v>
      </c>
      <c r="AG14" s="17">
        <v>18.396866861979166</v>
      </c>
      <c r="AH14" s="17">
        <v>45.287402343750003</v>
      </c>
      <c r="AI14" s="17">
        <v>23.941999435424805</v>
      </c>
      <c r="AJ14" s="17">
        <v>79.186360677083329</v>
      </c>
      <c r="AK14" s="17">
        <v>26.517690658569336</v>
      </c>
      <c r="AL14" s="17">
        <v>79.577893066406247</v>
      </c>
      <c r="AM14" s="17">
        <v>356.50643920898437</v>
      </c>
      <c r="AN14" s="17">
        <v>40.091445922851563</v>
      </c>
      <c r="AO14" s="17">
        <v>191.74739074707031</v>
      </c>
      <c r="AP14" s="17">
        <v>175.95625305175781</v>
      </c>
      <c r="AQ14" s="17">
        <v>-174.22532653808594</v>
      </c>
      <c r="AR14" s="17">
        <v>-364.96435546875</v>
      </c>
      <c r="AS14" s="17">
        <v>134.74105834960937</v>
      </c>
      <c r="AT14" s="17">
        <v>136.37696838378906</v>
      </c>
      <c r="AU14" s="17">
        <v>142.62272644042969</v>
      </c>
      <c r="AV14" s="66"/>
      <c r="AW14" s="66"/>
      <c r="AX14" s="66"/>
    </row>
    <row r="15" spans="1:56" ht="15.75" thickBot="1" x14ac:dyDescent="0.3">
      <c r="A15" s="1">
        <v>12</v>
      </c>
      <c r="B15" s="71"/>
      <c r="C15" s="16">
        <v>0.625</v>
      </c>
      <c r="D15" s="17">
        <v>33.565216064453125</v>
      </c>
      <c r="E15" s="17">
        <v>35.047691345214844</v>
      </c>
      <c r="F15" s="17">
        <v>143.12358093261719</v>
      </c>
      <c r="G15" s="17">
        <v>221.5609130859375</v>
      </c>
      <c r="H15" s="17">
        <v>44.069721221923828</v>
      </c>
      <c r="I15" s="17">
        <v>405.49697875976562</v>
      </c>
      <c r="J15" s="17">
        <v>359.8856201171875</v>
      </c>
      <c r="K15" s="17">
        <v>372.4228515625</v>
      </c>
      <c r="L15" s="17">
        <v>0</v>
      </c>
      <c r="M15" s="17">
        <v>-1.9095065593719482</v>
      </c>
      <c r="N15" s="17">
        <v>-4.3312664031982422</v>
      </c>
      <c r="O15" s="17">
        <v>-12.527230262756348</v>
      </c>
      <c r="P15" s="17">
        <v>-43.075042724609375</v>
      </c>
      <c r="Q15" s="17">
        <v>-62.613258361816406</v>
      </c>
      <c r="R15" s="17">
        <v>80.160621643066406</v>
      </c>
      <c r="S15" s="17">
        <v>12.609329959452152</v>
      </c>
      <c r="T15" s="74"/>
      <c r="U15" s="17">
        <v>638.32244873046875</v>
      </c>
      <c r="V15" s="17">
        <v>500.27755737304687</v>
      </c>
      <c r="W15" s="17">
        <v>465.9686279296875</v>
      </c>
      <c r="X15" s="17">
        <v>364.68386840820312</v>
      </c>
      <c r="Y15" s="17">
        <v>344.9451904296875</v>
      </c>
      <c r="Z15" s="17">
        <v>193.42964172363281</v>
      </c>
      <c r="AA15" s="17">
        <v>7.6082782745361328</v>
      </c>
      <c r="AB15" s="17">
        <v>-0.1822270393371582</v>
      </c>
      <c r="AC15" s="17">
        <v>0.5748204549153646</v>
      </c>
      <c r="AD15" s="17">
        <v>4.6103878815968828E-2</v>
      </c>
      <c r="AE15" s="17">
        <v>18.760839843749999</v>
      </c>
      <c r="AF15" s="17">
        <v>20.990863037109374</v>
      </c>
      <c r="AG15" s="17">
        <v>18.405517578125</v>
      </c>
      <c r="AH15" s="17">
        <v>45.28330891927083</v>
      </c>
      <c r="AI15" s="17">
        <v>23.718807220458984</v>
      </c>
      <c r="AJ15" s="17">
        <v>79.184212239583331</v>
      </c>
      <c r="AK15" s="17">
        <v>26.574169158935547</v>
      </c>
      <c r="AL15" s="17">
        <v>79.896289062500003</v>
      </c>
      <c r="AM15" s="17">
        <v>358.14068603515625</v>
      </c>
      <c r="AN15" s="17">
        <v>40.385276794433594</v>
      </c>
      <c r="AO15" s="17">
        <v>193.42964172363281</v>
      </c>
      <c r="AP15" s="17">
        <v>177.80654907226562</v>
      </c>
      <c r="AQ15" s="17">
        <v>-175.39283752441406</v>
      </c>
      <c r="AR15" s="17">
        <v>-364.63351440429687</v>
      </c>
      <c r="AS15" s="17">
        <v>134.85418701171875</v>
      </c>
      <c r="AT15" s="17">
        <v>136.64718627929687</v>
      </c>
      <c r="AU15" s="17">
        <v>143.12358093261719</v>
      </c>
      <c r="AV15" s="66"/>
      <c r="AW15" s="66"/>
      <c r="AX15" s="66"/>
    </row>
    <row r="16" spans="1:56" ht="15.75" thickBot="1" x14ac:dyDescent="0.3">
      <c r="A16" s="1">
        <v>13</v>
      </c>
      <c r="B16" s="71"/>
      <c r="C16" s="16">
        <v>0.66666666666666696</v>
      </c>
      <c r="D16" s="17">
        <v>33.541885375976562</v>
      </c>
      <c r="E16" s="17">
        <v>35.282089233398437</v>
      </c>
      <c r="F16" s="17">
        <v>142.79019165039062</v>
      </c>
      <c r="G16" s="17">
        <v>222.16925048828125</v>
      </c>
      <c r="H16" s="17">
        <v>44.046306610107422</v>
      </c>
      <c r="I16" s="17">
        <v>400.5372314453125</v>
      </c>
      <c r="J16" s="17">
        <v>356.54794311523437</v>
      </c>
      <c r="K16" s="17">
        <v>369.07012939453125</v>
      </c>
      <c r="L16" s="17">
        <v>0</v>
      </c>
      <c r="M16" s="17">
        <v>-2.0361053943634033</v>
      </c>
      <c r="N16" s="17">
        <v>-4.2519235610961914</v>
      </c>
      <c r="O16" s="17">
        <v>-12.966879844665527</v>
      </c>
      <c r="P16" s="17">
        <v>-42.964626312255859</v>
      </c>
      <c r="Q16" s="17">
        <v>-61.91748046875</v>
      </c>
      <c r="R16" s="17">
        <v>80.905868530273438</v>
      </c>
      <c r="S16" s="17">
        <v>12.905367567837239</v>
      </c>
      <c r="T16" s="74"/>
      <c r="U16" s="17">
        <v>633.94439697265625</v>
      </c>
      <c r="V16" s="17">
        <v>494.21551513671875</v>
      </c>
      <c r="W16" s="17">
        <v>462.76876831054687</v>
      </c>
      <c r="X16" s="17">
        <v>363.7845458984375</v>
      </c>
      <c r="Y16" s="17">
        <v>344.670654296875</v>
      </c>
      <c r="Z16" s="17">
        <v>194.36598205566406</v>
      </c>
      <c r="AA16" s="17">
        <v>7.0530920028686523</v>
      </c>
      <c r="AB16" s="17">
        <v>-0.18362410863240561</v>
      </c>
      <c r="AC16" s="17">
        <v>0.5790046056111654</v>
      </c>
      <c r="AD16" s="17">
        <v>4.6143758296966556E-2</v>
      </c>
      <c r="AE16" s="17">
        <v>20.106774902343751</v>
      </c>
      <c r="AF16" s="17">
        <v>22.48532918294271</v>
      </c>
      <c r="AG16" s="17">
        <v>19.727323404947917</v>
      </c>
      <c r="AH16" s="17">
        <v>45.276196289062497</v>
      </c>
      <c r="AI16" s="17">
        <v>23.749155044555664</v>
      </c>
      <c r="AJ16" s="17">
        <v>79.19095052083334</v>
      </c>
      <c r="AK16" s="17">
        <v>26.561969757080078</v>
      </c>
      <c r="AL16" s="17">
        <v>79.846307373046869</v>
      </c>
      <c r="AM16" s="17">
        <v>357.8870849609375</v>
      </c>
      <c r="AN16" s="17">
        <v>40.231346130371094</v>
      </c>
      <c r="AO16" s="17">
        <v>194.36598205566406</v>
      </c>
      <c r="AP16" s="17">
        <v>179.17568969726562</v>
      </c>
      <c r="AQ16" s="17">
        <v>-173.825439453125</v>
      </c>
      <c r="AR16" s="17">
        <v>-361.67477416992187</v>
      </c>
      <c r="AS16" s="17">
        <v>134.86578369140625</v>
      </c>
      <c r="AT16" s="17">
        <v>136.660888671875</v>
      </c>
      <c r="AU16" s="17">
        <v>142.79019165039062</v>
      </c>
      <c r="AV16" s="66"/>
      <c r="AW16" s="66"/>
      <c r="AX16" s="66"/>
    </row>
    <row r="17" spans="1:50" ht="15.75" thickBot="1" x14ac:dyDescent="0.3">
      <c r="A17" s="1">
        <v>14</v>
      </c>
      <c r="B17" s="71"/>
      <c r="C17" s="16">
        <v>0.70833333333333304</v>
      </c>
      <c r="D17" s="17">
        <v>33.351650238037109</v>
      </c>
      <c r="E17" s="17">
        <v>35.082794189453125</v>
      </c>
      <c r="F17" s="17">
        <v>143.11959838867187</v>
      </c>
      <c r="G17" s="17">
        <v>222.48025512695312</v>
      </c>
      <c r="H17" s="17">
        <v>43.944145202636719</v>
      </c>
      <c r="I17" s="17">
        <v>399.975830078125</v>
      </c>
      <c r="J17" s="17">
        <v>356.51495361328125</v>
      </c>
      <c r="K17" s="17">
        <v>369.06991577148437</v>
      </c>
      <c r="L17" s="17">
        <v>0</v>
      </c>
      <c r="M17" s="17">
        <v>-1.847243070602417</v>
      </c>
      <c r="N17" s="17">
        <v>-3.9028079509735107</v>
      </c>
      <c r="O17" s="17">
        <v>-14.006573677062988</v>
      </c>
      <c r="P17" s="17">
        <v>-43.945545196533203</v>
      </c>
      <c r="Q17" s="17">
        <v>-62.818843841552734</v>
      </c>
      <c r="R17" s="17">
        <v>81.117584228515625</v>
      </c>
      <c r="S17" s="17">
        <v>12.86357464492321</v>
      </c>
      <c r="T17" s="74"/>
      <c r="U17" s="17">
        <v>632.002197265625</v>
      </c>
      <c r="V17" s="17">
        <v>496.0396728515625</v>
      </c>
      <c r="W17" s="17">
        <v>465.00546264648437</v>
      </c>
      <c r="X17" s="17">
        <v>365.610595703125</v>
      </c>
      <c r="Y17" s="17">
        <v>346.00289916992187</v>
      </c>
      <c r="Z17" s="17">
        <v>194.76339721679687</v>
      </c>
      <c r="AA17" s="17">
        <v>6.9166345596313477</v>
      </c>
      <c r="AB17" s="17">
        <v>-0.18701127370198567</v>
      </c>
      <c r="AC17" s="17">
        <v>0.58059864044189458</v>
      </c>
      <c r="AD17" s="17">
        <v>4.5463017622629803E-2</v>
      </c>
      <c r="AE17" s="17">
        <v>20.195520019531251</v>
      </c>
      <c r="AF17" s="17">
        <v>22.592016601562499</v>
      </c>
      <c r="AG17" s="17">
        <v>19.8154296875</v>
      </c>
      <c r="AH17" s="17">
        <v>45.279443359375001</v>
      </c>
      <c r="AI17" s="17">
        <v>23.813541412353516</v>
      </c>
      <c r="AJ17" s="17">
        <v>79.185188802083331</v>
      </c>
      <c r="AK17" s="17">
        <v>26.584377288818359</v>
      </c>
      <c r="AL17" s="17">
        <v>80.612921142578131</v>
      </c>
      <c r="AM17" s="17">
        <v>357.71127319335937</v>
      </c>
      <c r="AN17" s="17">
        <v>40.078712463378906</v>
      </c>
      <c r="AO17" s="17">
        <v>194.76339721679687</v>
      </c>
      <c r="AP17" s="17">
        <v>179.42996215820312</v>
      </c>
      <c r="AQ17" s="17">
        <v>-176.04331970214844</v>
      </c>
      <c r="AR17" s="17">
        <v>-367.68435668945312</v>
      </c>
      <c r="AS17" s="17">
        <v>134.85115051269531</v>
      </c>
      <c r="AT17" s="17">
        <v>136.57966613769531</v>
      </c>
      <c r="AU17" s="17">
        <v>143.11959838867187</v>
      </c>
      <c r="AV17" s="66"/>
      <c r="AW17" s="66"/>
      <c r="AX17" s="66"/>
    </row>
    <row r="18" spans="1:50" ht="15.75" thickBot="1" x14ac:dyDescent="0.3">
      <c r="A18" s="1">
        <v>15</v>
      </c>
      <c r="B18" s="71"/>
      <c r="C18" s="16">
        <v>0.75</v>
      </c>
      <c r="D18" s="17">
        <v>33.917320251464844</v>
      </c>
      <c r="E18" s="17">
        <v>36.428524017333984</v>
      </c>
      <c r="F18" s="17">
        <v>143.50794982910156</v>
      </c>
      <c r="G18" s="17">
        <v>222.45095825195312</v>
      </c>
      <c r="H18" s="17">
        <v>44.069721221923828</v>
      </c>
      <c r="I18" s="17">
        <v>396.5478515625</v>
      </c>
      <c r="J18" s="17">
        <v>353.3504638671875</v>
      </c>
      <c r="K18" s="17">
        <v>366.01730346679688</v>
      </c>
      <c r="L18" s="17">
        <v>0</v>
      </c>
      <c r="M18" s="17">
        <v>-1.9589612483978271</v>
      </c>
      <c r="N18" s="17">
        <v>-4.6974449157714844</v>
      </c>
      <c r="O18" s="17">
        <v>-14.408281326293945</v>
      </c>
      <c r="P18" s="17">
        <v>-44.976325988769531</v>
      </c>
      <c r="Q18" s="17">
        <v>-64.3568115234375</v>
      </c>
      <c r="R18" s="17">
        <v>80.424507141113281</v>
      </c>
      <c r="S18" s="17">
        <v>12.080148676335812</v>
      </c>
      <c r="T18" s="74"/>
      <c r="U18" s="17">
        <v>632.488525390625</v>
      </c>
      <c r="V18" s="17">
        <v>500.37274169921875</v>
      </c>
      <c r="W18" s="17">
        <v>468.81375122070312</v>
      </c>
      <c r="X18" s="17">
        <v>367.56674194335937</v>
      </c>
      <c r="Y18" s="17">
        <v>347.45458984375</v>
      </c>
      <c r="Z18" s="17">
        <v>195.77560424804687</v>
      </c>
      <c r="AA18" s="17">
        <v>6.9358344078063965</v>
      </c>
      <c r="AB18" s="17">
        <v>-0.18763286272684734</v>
      </c>
      <c r="AC18" s="17">
        <v>0.57558561960856125</v>
      </c>
      <c r="AD18" s="17">
        <v>4.410022497177124E-2</v>
      </c>
      <c r="AE18" s="17">
        <v>21.990962727864584</v>
      </c>
      <c r="AF18" s="17">
        <v>24.583978271484376</v>
      </c>
      <c r="AG18" s="17">
        <v>21.583223470052083</v>
      </c>
      <c r="AH18" s="17">
        <v>45.369230143229167</v>
      </c>
      <c r="AI18" s="17">
        <v>24.436296463012695</v>
      </c>
      <c r="AJ18" s="17">
        <v>79.180932617187494</v>
      </c>
      <c r="AK18" s="17">
        <v>26.869991302490234</v>
      </c>
      <c r="AL18" s="17">
        <v>80.9576416015625</v>
      </c>
      <c r="AM18" s="17">
        <v>362.71112060546875</v>
      </c>
      <c r="AN18" s="17">
        <v>40.908504486083984</v>
      </c>
      <c r="AO18" s="17">
        <v>195.77560424804687</v>
      </c>
      <c r="AP18" s="17">
        <v>180.17924499511719</v>
      </c>
      <c r="AQ18" s="17">
        <v>-178.99688720703125</v>
      </c>
      <c r="AR18" s="17">
        <v>-367.05709838867187</v>
      </c>
      <c r="AS18" s="17">
        <v>134.28279113769531</v>
      </c>
      <c r="AT18" s="17">
        <v>135.63737487792969</v>
      </c>
      <c r="AU18" s="17">
        <v>143.50794982910156</v>
      </c>
      <c r="AV18" s="66"/>
      <c r="AW18" s="66"/>
      <c r="AX18" s="66"/>
    </row>
    <row r="19" spans="1:50" ht="15.75" thickBot="1" x14ac:dyDescent="0.3">
      <c r="A19" s="1">
        <v>16</v>
      </c>
      <c r="B19" s="71"/>
      <c r="C19" s="16">
        <v>0.79166666666666696</v>
      </c>
      <c r="D19" s="17">
        <v>34.019649505615234</v>
      </c>
      <c r="E19" s="17">
        <v>36.805892944335938</v>
      </c>
      <c r="F19" s="17">
        <v>143.40840148925781</v>
      </c>
      <c r="G19" s="17">
        <v>218.09487915039062</v>
      </c>
      <c r="H19" s="17">
        <v>44.046306610107422</v>
      </c>
      <c r="I19" s="17">
        <v>394.37216186523437</v>
      </c>
      <c r="J19" s="17">
        <v>351.62738037109375</v>
      </c>
      <c r="K19" s="17">
        <v>364.24484252929687</v>
      </c>
      <c r="L19" s="17">
        <v>0</v>
      </c>
      <c r="M19" s="17">
        <v>-2.0461571216583252</v>
      </c>
      <c r="N19" s="17">
        <v>-4.5319991111755371</v>
      </c>
      <c r="O19" s="17">
        <v>-12.979013442993164</v>
      </c>
      <c r="P19" s="17">
        <v>-44.660919189453125</v>
      </c>
      <c r="Q19" s="17">
        <v>-64.477035522460938</v>
      </c>
      <c r="R19" s="17">
        <v>80.29913330078125</v>
      </c>
      <c r="S19" s="17">
        <v>12.845996877998113</v>
      </c>
      <c r="T19" s="74"/>
      <c r="U19" s="17">
        <v>619.37811279296875</v>
      </c>
      <c r="V19" s="17">
        <v>481.08578491210937</v>
      </c>
      <c r="W19" s="17">
        <v>452.37103271484375</v>
      </c>
      <c r="X19" s="17">
        <v>352.54833984375</v>
      </c>
      <c r="Y19" s="17">
        <v>337.06509399414062</v>
      </c>
      <c r="Z19" s="17">
        <v>193.59608459472656</v>
      </c>
      <c r="AA19" s="17">
        <v>6.6330628395080566</v>
      </c>
      <c r="AB19" s="17">
        <v>-0.18781108856201173</v>
      </c>
      <c r="AC19" s="17">
        <v>0.57613709767659504</v>
      </c>
      <c r="AD19" s="17">
        <v>4.2933416366577146E-2</v>
      </c>
      <c r="AE19" s="17">
        <v>23.789292399088541</v>
      </c>
      <c r="AF19" s="17">
        <v>26.582674153645833</v>
      </c>
      <c r="AG19" s="17">
        <v>23.351086425781251</v>
      </c>
      <c r="AH19" s="17">
        <v>46.554109700520833</v>
      </c>
      <c r="AI19" s="17">
        <v>24.666067123413086</v>
      </c>
      <c r="AJ19" s="17">
        <v>77.868693033854171</v>
      </c>
      <c r="AK19" s="17">
        <v>26.424491882324219</v>
      </c>
      <c r="AL19" s="17">
        <v>81.944342041015631</v>
      </c>
      <c r="AM19" s="17">
        <v>351.8115234375</v>
      </c>
      <c r="AN19" s="17">
        <v>45.462890625</v>
      </c>
      <c r="AO19" s="17">
        <v>193.59608459472656</v>
      </c>
      <c r="AP19" s="17">
        <v>180.12840270996094</v>
      </c>
      <c r="AQ19" s="17">
        <v>-183.78520202636719</v>
      </c>
      <c r="AR19" s="17">
        <v>-368.8743896484375</v>
      </c>
      <c r="AS19" s="17">
        <v>134.35194396972656</v>
      </c>
      <c r="AT19" s="17">
        <v>134.11279296875</v>
      </c>
      <c r="AU19" s="17">
        <v>143.40840148925781</v>
      </c>
      <c r="AV19" s="66"/>
      <c r="AW19" s="66"/>
      <c r="AX19" s="66"/>
    </row>
    <row r="20" spans="1:50" ht="15.75" thickBot="1" x14ac:dyDescent="0.3">
      <c r="A20" s="1">
        <v>17</v>
      </c>
      <c r="B20" s="71"/>
      <c r="C20" s="16">
        <v>0.83333333333333304</v>
      </c>
      <c r="D20" s="17">
        <v>33.952766418457031</v>
      </c>
      <c r="E20" s="17">
        <v>35.244098663330078</v>
      </c>
      <c r="F20" s="17">
        <v>144.40837097167969</v>
      </c>
      <c r="G20" s="17">
        <v>217.68183898925781</v>
      </c>
      <c r="H20" s="17">
        <v>43.944145202636719</v>
      </c>
      <c r="I20" s="17">
        <v>391.54095458984375</v>
      </c>
      <c r="J20" s="17">
        <v>350.36190795898437</v>
      </c>
      <c r="K20" s="17">
        <v>362.843505859375</v>
      </c>
      <c r="L20" s="17">
        <v>0</v>
      </c>
      <c r="M20" s="17">
        <v>-1.8664871454238892</v>
      </c>
      <c r="N20" s="17">
        <v>-4.8507142066955566</v>
      </c>
      <c r="O20" s="17">
        <v>-13.983180999755859</v>
      </c>
      <c r="P20" s="17">
        <v>-43.827911376953125</v>
      </c>
      <c r="Q20" s="17">
        <v>-61.846347808837891</v>
      </c>
      <c r="R20" s="17">
        <v>80.849456787109375</v>
      </c>
      <c r="S20" s="17">
        <v>12.863351329565049</v>
      </c>
      <c r="T20" s="74"/>
      <c r="U20" s="17">
        <v>612.13739013671875</v>
      </c>
      <c r="V20" s="17">
        <v>472.78994750976562</v>
      </c>
      <c r="W20" s="17">
        <v>446.04617309570312</v>
      </c>
      <c r="X20" s="17">
        <v>348.20489501953125</v>
      </c>
      <c r="Y20" s="17">
        <v>334.03955078125</v>
      </c>
      <c r="Z20" s="17">
        <v>191.02198791503906</v>
      </c>
      <c r="AA20" s="17">
        <v>5.9942431449890137</v>
      </c>
      <c r="AB20" s="17">
        <v>-0.18565767606099445</v>
      </c>
      <c r="AC20" s="17">
        <v>0.57437419891357422</v>
      </c>
      <c r="AD20" s="17">
        <v>4.493006467819214E-2</v>
      </c>
      <c r="AE20" s="17">
        <v>23.906628417968751</v>
      </c>
      <c r="AF20" s="17">
        <v>26.717582194010415</v>
      </c>
      <c r="AG20" s="17">
        <v>23.467785644531251</v>
      </c>
      <c r="AH20" s="17">
        <v>44.270703124999997</v>
      </c>
      <c r="AI20" s="17">
        <v>23.208600997924805</v>
      </c>
      <c r="AJ20" s="17">
        <v>78.608707682291666</v>
      </c>
      <c r="AK20" s="17">
        <v>26.557565689086914</v>
      </c>
      <c r="AL20" s="17">
        <v>80.448773193359372</v>
      </c>
      <c r="AM20" s="17">
        <v>356.17828369140625</v>
      </c>
      <c r="AN20" s="17">
        <v>39.256744384765625</v>
      </c>
      <c r="AO20" s="17">
        <v>191.02198791503906</v>
      </c>
      <c r="AP20" s="17">
        <v>177.36256408691406</v>
      </c>
      <c r="AQ20" s="17">
        <v>-174.38787841796875</v>
      </c>
      <c r="AR20" s="17">
        <v>-365.93292236328125</v>
      </c>
      <c r="AS20" s="17">
        <v>134.50801086425781</v>
      </c>
      <c r="AT20" s="17">
        <v>135.59800720214844</v>
      </c>
      <c r="AU20" s="17">
        <v>144.40837097167969</v>
      </c>
      <c r="AV20" s="66"/>
      <c r="AW20" s="66"/>
      <c r="AX20" s="66"/>
    </row>
    <row r="21" spans="1:50" ht="15.75" thickBot="1" x14ac:dyDescent="0.3">
      <c r="A21" s="1">
        <v>18</v>
      </c>
      <c r="B21" s="71"/>
      <c r="C21" s="16">
        <v>0.875</v>
      </c>
      <c r="D21" s="17">
        <v>33.391761779785156</v>
      </c>
      <c r="E21" s="17">
        <v>35.049583435058594</v>
      </c>
      <c r="F21" s="17">
        <v>140.82687377929687</v>
      </c>
      <c r="G21" s="17">
        <v>220.26033020019531</v>
      </c>
      <c r="H21" s="17">
        <v>44.069721221923828</v>
      </c>
      <c r="I21" s="17">
        <v>396.875732421875</v>
      </c>
      <c r="J21" s="17">
        <v>355.08837890625</v>
      </c>
      <c r="K21" s="17">
        <v>367.4620361328125</v>
      </c>
      <c r="L21" s="17">
        <v>0</v>
      </c>
      <c r="M21" s="17">
        <v>-2.2632737159729004</v>
      </c>
      <c r="N21" s="17">
        <v>-5.8708686828613281</v>
      </c>
      <c r="O21" s="17">
        <v>-15.429821014404297</v>
      </c>
      <c r="P21" s="17">
        <v>-45.390754699707031</v>
      </c>
      <c r="Q21" s="17">
        <v>-62.999015808105469</v>
      </c>
      <c r="R21" s="17">
        <v>81.387046813964844</v>
      </c>
      <c r="S21" s="17">
        <v>12.851665593981743</v>
      </c>
      <c r="T21" s="74"/>
      <c r="U21" s="17">
        <v>610.98931884765625</v>
      </c>
      <c r="V21" s="17">
        <v>480.55532836914062</v>
      </c>
      <c r="W21" s="17">
        <v>453.67315673828125</v>
      </c>
      <c r="X21" s="17">
        <v>354.83602905273438</v>
      </c>
      <c r="Y21" s="17">
        <v>338.7718505859375</v>
      </c>
      <c r="Z21" s="17">
        <v>191.80088806152344</v>
      </c>
      <c r="AA21" s="17">
        <v>6.9452600479125977</v>
      </c>
      <c r="AB21" s="17">
        <v>-0.18623123168945313</v>
      </c>
      <c r="AC21" s="17">
        <v>0.65650056203206375</v>
      </c>
      <c r="AD21" s="17">
        <v>0.20570904413859051</v>
      </c>
      <c r="AE21" s="17">
        <v>23.617740885416666</v>
      </c>
      <c r="AF21" s="17">
        <v>26.39473673502604</v>
      </c>
      <c r="AG21" s="17">
        <v>23.185679117838543</v>
      </c>
      <c r="AH21" s="17">
        <v>45.281945800781251</v>
      </c>
      <c r="AI21" s="17">
        <v>24.103353500366211</v>
      </c>
      <c r="AJ21" s="17">
        <v>79.221207682291663</v>
      </c>
      <c r="AK21" s="17">
        <v>26.757419586181641</v>
      </c>
      <c r="AL21" s="17">
        <v>79.878973388671881</v>
      </c>
      <c r="AM21" s="17">
        <v>360.046630859375</v>
      </c>
      <c r="AN21" s="17">
        <v>39.964870452880859</v>
      </c>
      <c r="AO21" s="17">
        <v>191.80088806152344</v>
      </c>
      <c r="AP21" s="17">
        <v>177.90141296386719</v>
      </c>
      <c r="AQ21" s="17">
        <v>-174.45851135253906</v>
      </c>
      <c r="AR21" s="17">
        <v>-363.55084228515625</v>
      </c>
      <c r="AS21" s="17">
        <v>133.86160278320312</v>
      </c>
      <c r="AT21" s="17">
        <v>134.34941101074219</v>
      </c>
      <c r="AU21" s="17">
        <v>140.82687377929687</v>
      </c>
      <c r="AV21" s="66"/>
      <c r="AW21" s="66"/>
      <c r="AX21" s="66"/>
    </row>
    <row r="22" spans="1:50" ht="15.75" thickBot="1" x14ac:dyDescent="0.3">
      <c r="A22" s="1">
        <v>19</v>
      </c>
      <c r="B22" s="71"/>
      <c r="C22" s="16">
        <v>0.91666666666666696</v>
      </c>
      <c r="D22" s="17">
        <v>33.549560546875</v>
      </c>
      <c r="E22" s="17">
        <v>35.118881225585937</v>
      </c>
      <c r="F22" s="17">
        <v>142.62272644042969</v>
      </c>
      <c r="G22" s="17">
        <v>219.58561706542969</v>
      </c>
      <c r="H22" s="17">
        <v>44.068317413330078</v>
      </c>
      <c r="I22" s="17">
        <v>403.29135131835937</v>
      </c>
      <c r="J22" s="17">
        <v>357.68084716796875</v>
      </c>
      <c r="K22" s="17">
        <v>371.14816284179687</v>
      </c>
      <c r="L22" s="17">
        <v>0</v>
      </c>
      <c r="M22" s="17">
        <v>-1.2682710886001587</v>
      </c>
      <c r="N22" s="17">
        <v>-5.0029397010803223</v>
      </c>
      <c r="O22" s="17">
        <v>-13.36810302734375</v>
      </c>
      <c r="P22" s="17">
        <v>-43.252216339111328</v>
      </c>
      <c r="Q22" s="17">
        <v>-62.713737487792969</v>
      </c>
      <c r="R22" s="17">
        <v>79.305282592773437</v>
      </c>
      <c r="S22" s="17">
        <v>12.384680829942226</v>
      </c>
      <c r="T22" s="74"/>
      <c r="U22" s="17">
        <v>627.90203857421875</v>
      </c>
      <c r="V22" s="17">
        <v>493.8414306640625</v>
      </c>
      <c r="W22" s="17">
        <v>458.93453979492187</v>
      </c>
      <c r="X22" s="17">
        <v>359.19387817382812</v>
      </c>
      <c r="Y22" s="17">
        <v>340.90750122070312</v>
      </c>
      <c r="Z22" s="17">
        <v>191.74739074707031</v>
      </c>
      <c r="AA22" s="17">
        <v>5.7126336097717285</v>
      </c>
      <c r="AB22" s="17">
        <v>-0.18152089118957521</v>
      </c>
      <c r="AC22" s="17">
        <v>0.5719998677571615</v>
      </c>
      <c r="AD22" s="17">
        <v>4.343925317128499E-2</v>
      </c>
      <c r="AE22" s="17">
        <v>18.752866617838542</v>
      </c>
      <c r="AF22" s="17">
        <v>20.98122355143229</v>
      </c>
      <c r="AG22" s="17">
        <v>18.396866861979166</v>
      </c>
      <c r="AH22" s="17">
        <v>45.287402343750003</v>
      </c>
      <c r="AI22" s="17">
        <v>23.941999435424805</v>
      </c>
      <c r="AJ22" s="17">
        <v>79.186360677083329</v>
      </c>
      <c r="AK22" s="17">
        <v>26.517690658569336</v>
      </c>
      <c r="AL22" s="17">
        <v>79.577893066406247</v>
      </c>
      <c r="AM22" s="17">
        <v>356.50643920898437</v>
      </c>
      <c r="AN22" s="17">
        <v>40.091445922851563</v>
      </c>
      <c r="AO22" s="17">
        <v>191.74739074707031</v>
      </c>
      <c r="AP22" s="17">
        <v>175.95625305175781</v>
      </c>
      <c r="AQ22" s="17">
        <v>-174.22532653808594</v>
      </c>
      <c r="AR22" s="17">
        <v>-364.96435546875</v>
      </c>
      <c r="AS22" s="17">
        <v>134.74105834960937</v>
      </c>
      <c r="AT22" s="17">
        <v>136.37696838378906</v>
      </c>
      <c r="AU22" s="17">
        <v>142.62272644042969</v>
      </c>
      <c r="AV22" s="66"/>
      <c r="AW22" s="66"/>
      <c r="AX22" s="66"/>
    </row>
    <row r="23" spans="1:50" ht="15.75" thickBot="1" x14ac:dyDescent="0.3">
      <c r="A23" s="1">
        <v>20</v>
      </c>
      <c r="B23" s="71"/>
      <c r="C23" s="16">
        <v>0.95833333333333304</v>
      </c>
      <c r="D23" s="17">
        <v>33.565216064453125</v>
      </c>
      <c r="E23" s="17">
        <v>35.061492919921875</v>
      </c>
      <c r="F23" s="17">
        <v>143.12358093261719</v>
      </c>
      <c r="G23" s="17">
        <v>221.5609130859375</v>
      </c>
      <c r="H23" s="17">
        <v>44.046306610107422</v>
      </c>
      <c r="I23" s="17">
        <v>405.49697875976562</v>
      </c>
      <c r="J23" s="17">
        <v>359.8856201171875</v>
      </c>
      <c r="K23" s="17">
        <v>373.42221069335938</v>
      </c>
      <c r="L23" s="17">
        <v>0</v>
      </c>
      <c r="M23" s="17">
        <v>-1.1237419843673706</v>
      </c>
      <c r="N23" s="17">
        <v>-4.3312664031982422</v>
      </c>
      <c r="O23" s="17">
        <v>-12.527230262756348</v>
      </c>
      <c r="P23" s="17">
        <v>-43.075042724609375</v>
      </c>
      <c r="Q23" s="17">
        <v>-62.613258361816406</v>
      </c>
      <c r="R23" s="17">
        <v>80.160621643066406</v>
      </c>
      <c r="S23" s="17">
        <v>12.609329959452152</v>
      </c>
      <c r="T23" s="74"/>
      <c r="U23" s="17">
        <v>638.32244873046875</v>
      </c>
      <c r="V23" s="17">
        <v>500.27755737304687</v>
      </c>
      <c r="W23" s="17">
        <v>465.9686279296875</v>
      </c>
      <c r="X23" s="17">
        <v>364.68386840820312</v>
      </c>
      <c r="Y23" s="17">
        <v>344.9451904296875</v>
      </c>
      <c r="Z23" s="17">
        <v>193.42964172363281</v>
      </c>
      <c r="AA23" s="17">
        <v>7.736259937286377</v>
      </c>
      <c r="AB23" s="17">
        <v>-0.1822270393371582</v>
      </c>
      <c r="AC23" s="17">
        <v>0.5748204549153646</v>
      </c>
      <c r="AD23" s="17">
        <v>4.6103878815968828E-2</v>
      </c>
      <c r="AE23" s="17">
        <v>18.760839843749999</v>
      </c>
      <c r="AF23" s="17">
        <v>20.990863037109374</v>
      </c>
      <c r="AG23" s="17">
        <v>18.405517578125</v>
      </c>
      <c r="AH23" s="17">
        <v>45.28330891927083</v>
      </c>
      <c r="AI23" s="17">
        <v>23.718807220458984</v>
      </c>
      <c r="AJ23" s="17">
        <v>79.184212239583331</v>
      </c>
      <c r="AK23" s="17">
        <v>26.574169158935547</v>
      </c>
      <c r="AL23" s="17">
        <v>79.896289062500003</v>
      </c>
      <c r="AM23" s="17">
        <v>358.14068603515625</v>
      </c>
      <c r="AN23" s="17">
        <v>40.385276794433594</v>
      </c>
      <c r="AO23" s="17">
        <v>193.42964172363281</v>
      </c>
      <c r="AP23" s="17">
        <v>177.80654907226562</v>
      </c>
      <c r="AQ23" s="17">
        <v>-175.39283752441406</v>
      </c>
      <c r="AR23" s="17">
        <v>-364.63351440429687</v>
      </c>
      <c r="AS23" s="17">
        <v>134.85418701171875</v>
      </c>
      <c r="AT23" s="17">
        <v>136.64718627929687</v>
      </c>
      <c r="AU23" s="17">
        <v>143.12358093261719</v>
      </c>
      <c r="AV23" s="66"/>
      <c r="AW23" s="66"/>
      <c r="AX23" s="66"/>
    </row>
    <row r="24" spans="1:50" ht="15.75" thickBot="1" x14ac:dyDescent="0.3">
      <c r="A24" s="1">
        <v>21</v>
      </c>
      <c r="B24" s="71"/>
      <c r="C24" s="16">
        <v>1</v>
      </c>
      <c r="D24" s="17">
        <v>33.541885375976562</v>
      </c>
      <c r="E24" s="17">
        <v>35.292591094970703</v>
      </c>
      <c r="F24" s="17">
        <v>142.79019165039062</v>
      </c>
      <c r="G24" s="17">
        <v>222.16925048828125</v>
      </c>
      <c r="H24" s="17">
        <v>43.944145202636719</v>
      </c>
      <c r="I24" s="17">
        <v>400.5372314453125</v>
      </c>
      <c r="J24" s="17">
        <v>356.54794311523437</v>
      </c>
      <c r="K24" s="17">
        <v>370.06402587890625</v>
      </c>
      <c r="L24" s="17">
        <v>0</v>
      </c>
      <c r="M24" s="17">
        <v>-1.6144070625305176</v>
      </c>
      <c r="N24" s="17">
        <v>-4.2519235610961914</v>
      </c>
      <c r="O24" s="17">
        <v>-12.966879844665527</v>
      </c>
      <c r="P24" s="17">
        <v>-42.964626312255859</v>
      </c>
      <c r="Q24" s="17">
        <v>-61.91748046875</v>
      </c>
      <c r="R24" s="17">
        <v>80.905868530273438</v>
      </c>
      <c r="S24" s="17">
        <v>12.905367567837239</v>
      </c>
      <c r="T24" s="74"/>
      <c r="U24" s="17">
        <v>633.94439697265625</v>
      </c>
      <c r="V24" s="17">
        <v>494.21551513671875</v>
      </c>
      <c r="W24" s="17">
        <v>462.76876831054687</v>
      </c>
      <c r="X24" s="17">
        <v>363.7845458984375</v>
      </c>
      <c r="Y24" s="17">
        <v>344.670654296875</v>
      </c>
      <c r="Z24" s="17">
        <v>194.36598205566406</v>
      </c>
      <c r="AA24" s="17">
        <v>8.5515174865722656</v>
      </c>
      <c r="AB24" s="17">
        <v>-0.18362410863240561</v>
      </c>
      <c r="AC24" s="17">
        <v>0.5790046056111654</v>
      </c>
      <c r="AD24" s="17">
        <v>4.6143758296966556E-2</v>
      </c>
      <c r="AE24" s="17">
        <v>20.106774902343751</v>
      </c>
      <c r="AF24" s="17">
        <v>22.48532918294271</v>
      </c>
      <c r="AG24" s="17">
        <v>19.727323404947917</v>
      </c>
      <c r="AH24" s="17">
        <v>45.276196289062497</v>
      </c>
      <c r="AI24" s="17">
        <v>23.749155044555664</v>
      </c>
      <c r="AJ24" s="17">
        <v>79.19095052083334</v>
      </c>
      <c r="AK24" s="17">
        <v>26.561969757080078</v>
      </c>
      <c r="AL24" s="17">
        <v>79.846307373046869</v>
      </c>
      <c r="AM24" s="17">
        <v>357.8870849609375</v>
      </c>
      <c r="AN24" s="17">
        <v>40.231346130371094</v>
      </c>
      <c r="AO24" s="17">
        <v>194.36598205566406</v>
      </c>
      <c r="AP24" s="17">
        <v>179.17568969726562</v>
      </c>
      <c r="AQ24" s="17">
        <v>-173.825439453125</v>
      </c>
      <c r="AR24" s="17">
        <v>-361.67477416992187</v>
      </c>
      <c r="AS24" s="17">
        <v>134.86578369140625</v>
      </c>
      <c r="AT24" s="17">
        <v>136.660888671875</v>
      </c>
      <c r="AU24" s="17">
        <v>142.79019165039062</v>
      </c>
      <c r="AV24" s="66"/>
      <c r="AW24" s="66"/>
      <c r="AX24" s="66"/>
    </row>
    <row r="25" spans="1:50" ht="15.75" thickBot="1" x14ac:dyDescent="0.3">
      <c r="A25" s="1">
        <v>22</v>
      </c>
      <c r="B25" s="71"/>
      <c r="C25" s="16">
        <v>1.0416666666666701</v>
      </c>
      <c r="D25" s="17">
        <v>33.351650238037109</v>
      </c>
      <c r="E25" s="17">
        <v>35.097732543945313</v>
      </c>
      <c r="F25" s="17">
        <v>143.11959838867187</v>
      </c>
      <c r="G25" s="17">
        <v>222.48025512695312</v>
      </c>
      <c r="H25" s="17">
        <v>44.069721221923828</v>
      </c>
      <c r="I25" s="17">
        <v>399.975830078125</v>
      </c>
      <c r="J25" s="17">
        <v>356.51495361328125</v>
      </c>
      <c r="K25" s="17">
        <v>370.07290649414062</v>
      </c>
      <c r="L25" s="17">
        <v>0</v>
      </c>
      <c r="M25" s="17">
        <v>-1.280841588973999</v>
      </c>
      <c r="N25" s="17">
        <v>-3.9028079509735107</v>
      </c>
      <c r="O25" s="17">
        <v>-14.006573677062988</v>
      </c>
      <c r="P25" s="17">
        <v>-43.945545196533203</v>
      </c>
      <c r="Q25" s="17">
        <v>-62.818843841552734</v>
      </c>
      <c r="R25" s="17">
        <v>81.117584228515625</v>
      </c>
      <c r="S25" s="17">
        <v>12.86357464492321</v>
      </c>
      <c r="T25" s="74"/>
      <c r="U25" s="17">
        <v>632.002197265625</v>
      </c>
      <c r="V25" s="17">
        <v>496.0396728515625</v>
      </c>
      <c r="W25" s="17">
        <v>465.00546264648437</v>
      </c>
      <c r="X25" s="17">
        <v>365.610595703125</v>
      </c>
      <c r="Y25" s="17">
        <v>346.00289916992187</v>
      </c>
      <c r="Z25" s="17">
        <v>194.76339721679687</v>
      </c>
      <c r="AA25" s="17">
        <v>8.3753957748413086</v>
      </c>
      <c r="AB25" s="17">
        <v>-0.18701127370198567</v>
      </c>
      <c r="AC25" s="17">
        <v>0.58059864044189458</v>
      </c>
      <c r="AD25" s="17">
        <v>4.5463017622629803E-2</v>
      </c>
      <c r="AE25" s="17">
        <v>20.195520019531251</v>
      </c>
      <c r="AF25" s="17">
        <v>22.592016601562499</v>
      </c>
      <c r="AG25" s="17">
        <v>19.8154296875</v>
      </c>
      <c r="AH25" s="17">
        <v>45.279443359375001</v>
      </c>
      <c r="AI25" s="17">
        <v>23.813541412353516</v>
      </c>
      <c r="AJ25" s="17">
        <v>79.185188802083331</v>
      </c>
      <c r="AK25" s="17">
        <v>26.584377288818359</v>
      </c>
      <c r="AL25" s="17">
        <v>80.612921142578131</v>
      </c>
      <c r="AM25" s="17">
        <v>357.71127319335937</v>
      </c>
      <c r="AN25" s="17">
        <v>40.078712463378906</v>
      </c>
      <c r="AO25" s="17">
        <v>194.76339721679687</v>
      </c>
      <c r="AP25" s="17">
        <v>179.42996215820312</v>
      </c>
      <c r="AQ25" s="17">
        <v>-176.04331970214844</v>
      </c>
      <c r="AR25" s="17">
        <v>-367.68435668945312</v>
      </c>
      <c r="AS25" s="17">
        <v>134.85115051269531</v>
      </c>
      <c r="AT25" s="17">
        <v>136.57966613769531</v>
      </c>
      <c r="AU25" s="17">
        <v>143.11959838867187</v>
      </c>
      <c r="AV25" s="66"/>
      <c r="AW25" s="66"/>
      <c r="AX25" s="66"/>
    </row>
    <row r="26" spans="1:50" ht="15.75" thickBot="1" x14ac:dyDescent="0.3">
      <c r="A26" s="1">
        <v>23</v>
      </c>
      <c r="B26" s="71"/>
      <c r="C26" s="16">
        <v>1.0833333333333299</v>
      </c>
      <c r="D26" s="17">
        <v>33.917320251464844</v>
      </c>
      <c r="E26" s="17">
        <v>36.441398620605469</v>
      </c>
      <c r="F26" s="17">
        <v>143.50794982910156</v>
      </c>
      <c r="G26" s="17">
        <v>222.45095825195312</v>
      </c>
      <c r="H26" s="17">
        <v>43.785694122314453</v>
      </c>
      <c r="I26" s="17">
        <v>396.5478515625</v>
      </c>
      <c r="J26" s="17">
        <v>353.3504638671875</v>
      </c>
      <c r="K26" s="17">
        <v>366.99667358398437</v>
      </c>
      <c r="L26" s="17">
        <v>0</v>
      </c>
      <c r="M26" s="17">
        <v>-1.6941553354263306</v>
      </c>
      <c r="N26" s="17">
        <v>-4.6974449157714844</v>
      </c>
      <c r="O26" s="17">
        <v>-14.408281326293945</v>
      </c>
      <c r="P26" s="17">
        <v>-44.976325988769531</v>
      </c>
      <c r="Q26" s="17">
        <v>-64.3568115234375</v>
      </c>
      <c r="R26" s="17">
        <v>80.424507141113281</v>
      </c>
      <c r="S26" s="17">
        <v>12.6</v>
      </c>
      <c r="T26" s="74"/>
      <c r="U26" s="17">
        <v>632.488525390625</v>
      </c>
      <c r="V26" s="17">
        <v>500.37274169921875</v>
      </c>
      <c r="W26" s="17">
        <v>468.81375122070312</v>
      </c>
      <c r="X26" s="17">
        <v>367.56674194335937</v>
      </c>
      <c r="Y26" s="17">
        <v>347.45458984375</v>
      </c>
      <c r="Z26" s="17">
        <v>195.77560424804687</v>
      </c>
      <c r="AA26" s="17">
        <v>5.6885113716125488</v>
      </c>
      <c r="AB26" s="17">
        <v>-0.18763286272684734</v>
      </c>
      <c r="AC26" s="17">
        <v>0.57558561960856125</v>
      </c>
      <c r="AD26" s="17">
        <v>4.410022497177124E-2</v>
      </c>
      <c r="AE26" s="17">
        <v>21.990962727864584</v>
      </c>
      <c r="AF26" s="17">
        <v>24.583978271484376</v>
      </c>
      <c r="AG26" s="17">
        <v>21.583223470052083</v>
      </c>
      <c r="AH26" s="17">
        <v>45.369230143229167</v>
      </c>
      <c r="AI26" s="17">
        <v>24.436296463012695</v>
      </c>
      <c r="AJ26" s="17">
        <v>79.180932617187494</v>
      </c>
      <c r="AK26" s="17">
        <v>26.869991302490234</v>
      </c>
      <c r="AL26" s="17">
        <v>80.9576416015625</v>
      </c>
      <c r="AM26" s="17">
        <v>362.71112060546875</v>
      </c>
      <c r="AN26" s="17">
        <v>40.908504486083984</v>
      </c>
      <c r="AO26" s="17">
        <v>195.77560424804687</v>
      </c>
      <c r="AP26" s="17">
        <v>180.17924499511719</v>
      </c>
      <c r="AQ26" s="17">
        <v>-178.99688720703125</v>
      </c>
      <c r="AR26" s="17">
        <v>-367.05709838867187</v>
      </c>
      <c r="AS26" s="17">
        <v>134.28279113769531</v>
      </c>
      <c r="AT26" s="17">
        <v>135.63737487792969</v>
      </c>
      <c r="AU26" s="17">
        <v>143.50794982910156</v>
      </c>
      <c r="AV26" s="66"/>
      <c r="AW26" s="66"/>
      <c r="AX26" s="66"/>
    </row>
    <row r="27" spans="1:50" x14ac:dyDescent="0.25">
      <c r="A27" s="1">
        <v>24</v>
      </c>
      <c r="B27" s="72"/>
      <c r="C27" s="16">
        <v>1.125</v>
      </c>
      <c r="D27" s="17">
        <v>34.019649505615234</v>
      </c>
      <c r="E27" s="17">
        <v>36.815673828125</v>
      </c>
      <c r="F27" s="17">
        <v>143.40840148925781</v>
      </c>
      <c r="G27" s="17">
        <v>218.09487915039062</v>
      </c>
      <c r="H27" s="17">
        <v>43.542331695556641</v>
      </c>
      <c r="I27" s="17">
        <v>394.37216186523437</v>
      </c>
      <c r="J27" s="17">
        <v>351.62738037109375</v>
      </c>
      <c r="K27" s="17">
        <v>365.22268676757812</v>
      </c>
      <c r="L27" s="17">
        <v>0</v>
      </c>
      <c r="M27" s="17">
        <v>-1.0485728979110718</v>
      </c>
      <c r="N27" s="17">
        <v>-4.5319991111755371</v>
      </c>
      <c r="O27" s="17">
        <v>-12.979013442993164</v>
      </c>
      <c r="P27" s="17">
        <v>-44.660919189453125</v>
      </c>
      <c r="Q27" s="17">
        <v>-64.477035522460938</v>
      </c>
      <c r="R27" s="17">
        <v>80.29913330078125</v>
      </c>
      <c r="S27" s="17">
        <v>12.845996877998113</v>
      </c>
      <c r="T27" s="75"/>
      <c r="U27" s="17">
        <v>619.37811279296875</v>
      </c>
      <c r="V27" s="17">
        <v>481.08578491210937</v>
      </c>
      <c r="W27" s="17">
        <v>452.37103271484375</v>
      </c>
      <c r="X27" s="17">
        <v>352.54833984375</v>
      </c>
      <c r="Y27" s="17">
        <v>337.06509399414062</v>
      </c>
      <c r="Z27" s="17">
        <v>193.59608459472656</v>
      </c>
      <c r="AA27" s="17">
        <v>3.3570866584777832</v>
      </c>
      <c r="AB27" s="17">
        <v>-0.18781108856201173</v>
      </c>
      <c r="AC27" s="17">
        <v>0.57613709767659504</v>
      </c>
      <c r="AD27" s="17">
        <v>4.2933416366577146E-2</v>
      </c>
      <c r="AE27" s="17">
        <v>23.789292399088541</v>
      </c>
      <c r="AF27" s="17">
        <v>26.582674153645833</v>
      </c>
      <c r="AG27" s="17">
        <v>23.351086425781251</v>
      </c>
      <c r="AH27" s="17">
        <v>46.554109700520833</v>
      </c>
      <c r="AI27" s="17">
        <v>24.666067123413086</v>
      </c>
      <c r="AJ27" s="17">
        <v>77.868693033854171</v>
      </c>
      <c r="AK27" s="17">
        <v>26.424491882324219</v>
      </c>
      <c r="AL27" s="17">
        <v>81.944342041015631</v>
      </c>
      <c r="AM27" s="17">
        <v>351.8115234375</v>
      </c>
      <c r="AN27" s="17">
        <v>45.462890625</v>
      </c>
      <c r="AO27" s="17">
        <v>193.59608459472656</v>
      </c>
      <c r="AP27" s="17">
        <v>180.12840270996094</v>
      </c>
      <c r="AQ27" s="17">
        <v>-183.78520202636719</v>
      </c>
      <c r="AR27" s="17">
        <v>-368.8743896484375</v>
      </c>
      <c r="AS27" s="17">
        <v>134.35194396972656</v>
      </c>
      <c r="AT27" s="17">
        <v>134.11279296875</v>
      </c>
      <c r="AU27" s="17">
        <v>143.40840148925781</v>
      </c>
      <c r="AV27" s="67"/>
      <c r="AW27" s="67"/>
      <c r="AX27" s="67"/>
    </row>
    <row r="28" spans="1:50" x14ac:dyDescent="0.25">
      <c r="A28" s="18"/>
      <c r="B28" s="19"/>
      <c r="D28" s="20">
        <f>SUM(D4:D27)</f>
        <v>790.03642272949219</v>
      </c>
      <c r="E28" s="20">
        <f t="shared" ref="E28:S28" si="0">SUM(E4:E27)</f>
        <v>836.27553939819336</v>
      </c>
      <c r="F28" s="20">
        <f t="shared" si="0"/>
        <v>3427.2282257080078</v>
      </c>
      <c r="G28" s="20">
        <f t="shared" si="0"/>
        <v>5293.7596435546875</v>
      </c>
      <c r="H28" s="20">
        <f t="shared" si="0"/>
        <v>1055.817554473877</v>
      </c>
      <c r="I28" s="20">
        <f t="shared" si="0"/>
        <v>9583.5151062011719</v>
      </c>
      <c r="J28" s="20">
        <f t="shared" si="0"/>
        <v>8533.7157592773437</v>
      </c>
      <c r="K28" s="20">
        <f t="shared" si="0"/>
        <v>8835.3743286132812</v>
      </c>
      <c r="L28" s="20">
        <f t="shared" si="0"/>
        <v>0</v>
      </c>
      <c r="M28" s="20">
        <f t="shared" si="0"/>
        <v>-43.714582681655884</v>
      </c>
      <c r="N28" s="20">
        <f t="shared" si="0"/>
        <v>-116.48764991760254</v>
      </c>
      <c r="O28" s="20">
        <f t="shared" si="0"/>
        <v>-332.59586048126221</v>
      </c>
      <c r="P28" s="20">
        <f t="shared" si="0"/>
        <v>-1017.5948753356934</v>
      </c>
      <c r="Q28" s="20">
        <f t="shared" si="0"/>
        <v>-1474.7863731384277</v>
      </c>
      <c r="R28" s="20">
        <f t="shared" si="0"/>
        <v>1868.203254699707</v>
      </c>
      <c r="S28" s="20">
        <f t="shared" si="0"/>
        <v>301.67883528828628</v>
      </c>
      <c r="T28" s="21">
        <v>58.23</v>
      </c>
      <c r="U28" s="20">
        <f t="shared" ref="U28:AU28" si="1">SUM(U4:U27)</f>
        <v>14980.461486816406</v>
      </c>
      <c r="V28" s="20">
        <f t="shared" si="1"/>
        <v>11774.027282714844</v>
      </c>
      <c r="W28" s="20">
        <f t="shared" si="1"/>
        <v>11022.500762939453</v>
      </c>
      <c r="X28" s="20">
        <f t="shared" si="1"/>
        <v>8635.1080932617187</v>
      </c>
      <c r="Y28" s="20">
        <f t="shared" si="1"/>
        <v>8191.1546020507812</v>
      </c>
      <c r="Z28" s="20">
        <f t="shared" si="1"/>
        <v>4617.0641479492187</v>
      </c>
      <c r="AA28" s="20">
        <f t="shared" si="1"/>
        <v>145.03091478347778</v>
      </c>
      <c r="AB28" s="20">
        <f t="shared" si="1"/>
        <v>-4.4486928462982185</v>
      </c>
      <c r="AC28" s="20">
        <f t="shared" si="1"/>
        <v>13.891446304321292</v>
      </c>
      <c r="AD28" s="20">
        <f t="shared" si="1"/>
        <v>1.2433765769004823</v>
      </c>
      <c r="AE28" s="20">
        <f t="shared" si="1"/>
        <v>473.43343404134123</v>
      </c>
      <c r="AF28" s="20">
        <f t="shared" si="1"/>
        <v>529.38015238444007</v>
      </c>
      <c r="AG28" s="20">
        <f t="shared" si="1"/>
        <v>464.43226013183596</v>
      </c>
      <c r="AH28" s="20">
        <f t="shared" si="1"/>
        <v>1086.5003621419271</v>
      </c>
      <c r="AI28" s="20">
        <f t="shared" si="1"/>
        <v>572.0986328125</v>
      </c>
      <c r="AJ28" s="20">
        <f t="shared" si="1"/>
        <v>1896.9532633463541</v>
      </c>
      <c r="AK28" s="20">
        <f t="shared" si="1"/>
        <v>632.81643867492676</v>
      </c>
      <c r="AL28" s="20">
        <f t="shared" si="1"/>
        <v>1897.9839050292971</v>
      </c>
      <c r="AM28" s="20">
        <f t="shared" si="1"/>
        <v>8622.2715454101562</v>
      </c>
      <c r="AN28" s="20">
        <f t="shared" si="1"/>
        <v>964.54662704467773</v>
      </c>
      <c r="AO28" s="20">
        <f t="shared" si="1"/>
        <v>4617.0641479492187</v>
      </c>
      <c r="AP28" s="20">
        <f t="shared" si="1"/>
        <v>4243.3283996582031</v>
      </c>
      <c r="AQ28" s="20">
        <f t="shared" si="1"/>
        <v>-4093.9319000244141</v>
      </c>
      <c r="AR28" s="20">
        <f t="shared" si="1"/>
        <v>-8627.7172241210937</v>
      </c>
      <c r="AS28" s="20">
        <f t="shared" si="1"/>
        <v>3238.1229248046875</v>
      </c>
      <c r="AT28" s="20">
        <f t="shared" si="1"/>
        <v>3270.8836822509766</v>
      </c>
      <c r="AU28" s="20">
        <f t="shared" si="1"/>
        <v>3427.2282257080078</v>
      </c>
      <c r="AV28" s="22">
        <f>AV4</f>
        <v>195</v>
      </c>
      <c r="AW28" s="22">
        <f>AW4</f>
        <v>0</v>
      </c>
      <c r="AX28" s="22">
        <f>AX4</f>
        <v>0</v>
      </c>
    </row>
    <row r="29" spans="1:50" x14ac:dyDescent="0.25">
      <c r="A29" s="18"/>
      <c r="B29" s="19"/>
    </row>
    <row r="30" spans="1:50" x14ac:dyDescent="0.25">
      <c r="A30" s="18"/>
      <c r="B30" s="19"/>
      <c r="D30" s="23">
        <f>D28/24</f>
        <v>32.918184280395508</v>
      </c>
      <c r="E30" s="23">
        <f t="shared" ref="E30:R30" si="2">E28/24</f>
        <v>34.844814141591392</v>
      </c>
      <c r="F30" s="23">
        <f t="shared" si="2"/>
        <v>142.80117607116699</v>
      </c>
      <c r="G30" s="23">
        <f t="shared" si="2"/>
        <v>220.57331848144531</v>
      </c>
      <c r="H30" s="23">
        <f t="shared" si="2"/>
        <v>43.992398103078209</v>
      </c>
      <c r="I30" s="23">
        <f t="shared" si="2"/>
        <v>399.31312942504883</v>
      </c>
      <c r="J30" s="23">
        <f t="shared" si="2"/>
        <v>355.57148996988934</v>
      </c>
      <c r="K30" s="23">
        <f t="shared" si="2"/>
        <v>368.1405970255534</v>
      </c>
      <c r="L30" s="23">
        <f t="shared" si="2"/>
        <v>0</v>
      </c>
      <c r="M30" s="23">
        <f t="shared" si="2"/>
        <v>-1.8214409450689952</v>
      </c>
      <c r="N30" s="23">
        <f t="shared" si="2"/>
        <v>-4.8536520799001055</v>
      </c>
      <c r="O30" s="23">
        <f t="shared" si="2"/>
        <v>-13.858160853385925</v>
      </c>
      <c r="P30" s="23">
        <f t="shared" si="2"/>
        <v>-42.399786472320557</v>
      </c>
      <c r="Q30" s="23">
        <f t="shared" si="2"/>
        <v>-61.449432214101158</v>
      </c>
      <c r="R30" s="23">
        <f t="shared" si="2"/>
        <v>77.841802279154464</v>
      </c>
      <c r="S30" s="23">
        <v>12.57</v>
      </c>
      <c r="T30" s="21">
        <f>T28</f>
        <v>58.23</v>
      </c>
      <c r="U30" s="23">
        <f t="shared" ref="U30:AU30" si="3">U28/24</f>
        <v>624.18589528401696</v>
      </c>
      <c r="V30" s="23">
        <f t="shared" si="3"/>
        <v>490.58447011311847</v>
      </c>
      <c r="W30" s="23">
        <f t="shared" si="3"/>
        <v>459.27086512247723</v>
      </c>
      <c r="X30" s="23">
        <f t="shared" si="3"/>
        <v>359.7961705525716</v>
      </c>
      <c r="Y30" s="23">
        <f t="shared" si="3"/>
        <v>341.29810841878253</v>
      </c>
      <c r="Z30" s="23">
        <f t="shared" si="3"/>
        <v>192.37767283121744</v>
      </c>
      <c r="AA30" s="23">
        <f t="shared" si="3"/>
        <v>6.0429547826449079</v>
      </c>
      <c r="AB30" s="23">
        <f t="shared" si="3"/>
        <v>-0.18536220192909245</v>
      </c>
      <c r="AC30" s="23">
        <f t="shared" si="3"/>
        <v>0.57881026268005387</v>
      </c>
      <c r="AD30" s="23">
        <f t="shared" si="3"/>
        <v>5.180735737085343E-2</v>
      </c>
      <c r="AE30" s="23">
        <f t="shared" si="3"/>
        <v>19.726393085055886</v>
      </c>
      <c r="AF30" s="23">
        <f t="shared" si="3"/>
        <v>22.057506349351669</v>
      </c>
      <c r="AG30" s="23">
        <f t="shared" si="3"/>
        <v>19.35134417215983</v>
      </c>
      <c r="AH30" s="23">
        <f t="shared" si="3"/>
        <v>45.270848422580293</v>
      </c>
      <c r="AI30" s="23">
        <f t="shared" si="3"/>
        <v>23.837443033854168</v>
      </c>
      <c r="AJ30" s="23">
        <f t="shared" si="3"/>
        <v>79.039719306098092</v>
      </c>
      <c r="AK30" s="23">
        <f t="shared" si="3"/>
        <v>26.36735161145528</v>
      </c>
      <c r="AL30" s="23">
        <f t="shared" si="3"/>
        <v>79.082662709554043</v>
      </c>
      <c r="AM30" s="23">
        <f t="shared" si="3"/>
        <v>359.26131439208984</v>
      </c>
      <c r="AN30" s="23">
        <f t="shared" si="3"/>
        <v>40.189442793528237</v>
      </c>
      <c r="AO30" s="23">
        <f t="shared" si="3"/>
        <v>192.37767283121744</v>
      </c>
      <c r="AP30" s="23">
        <f t="shared" si="3"/>
        <v>176.80534998575845</v>
      </c>
      <c r="AQ30" s="23">
        <f t="shared" si="3"/>
        <v>-170.58049583435059</v>
      </c>
      <c r="AR30" s="23">
        <f t="shared" si="3"/>
        <v>-359.48821767171222</v>
      </c>
      <c r="AS30" s="23">
        <f t="shared" si="3"/>
        <v>134.92178853352866</v>
      </c>
      <c r="AT30" s="23">
        <f t="shared" si="3"/>
        <v>136.28682009379068</v>
      </c>
      <c r="AU30" s="23">
        <f t="shared" si="3"/>
        <v>142.80117607116699</v>
      </c>
      <c r="AV30" s="23">
        <f>AV28/24</f>
        <v>8.125</v>
      </c>
      <c r="AW30" s="23">
        <f>AW28/24</f>
        <v>0</v>
      </c>
      <c r="AX30" s="23">
        <f>AX28/24</f>
        <v>0</v>
      </c>
    </row>
    <row r="99" spans="41:43" x14ac:dyDescent="0.25">
      <c r="AO99">
        <v>340.0465087890625</v>
      </c>
      <c r="AP99">
        <v>327.28768920898437</v>
      </c>
      <c r="AQ99">
        <v>667.33419799804687</v>
      </c>
    </row>
    <row r="100" spans="41:43" x14ac:dyDescent="0.25">
      <c r="AO100">
        <v>339.81613159179687</v>
      </c>
      <c r="AP100">
        <v>324.2801513671875</v>
      </c>
      <c r="AQ100">
        <v>664.09628295898438</v>
      </c>
    </row>
    <row r="101" spans="41:43" x14ac:dyDescent="0.25">
      <c r="AO101">
        <v>340.76284790039062</v>
      </c>
      <c r="AP101">
        <v>324.84051513671875</v>
      </c>
      <c r="AQ101">
        <v>665.60336303710937</v>
      </c>
    </row>
    <row r="102" spans="41:43" x14ac:dyDescent="0.25">
      <c r="AO102">
        <v>339.46713256835937</v>
      </c>
      <c r="AP102">
        <v>322.738037109375</v>
      </c>
      <c r="AQ102">
        <v>662.20516967773437</v>
      </c>
    </row>
    <row r="103" spans="41:43" x14ac:dyDescent="0.25">
      <c r="AO103">
        <v>341.53094482421875</v>
      </c>
      <c r="AP103">
        <v>326.7823486328125</v>
      </c>
      <c r="AQ103">
        <v>668.31329345703125</v>
      </c>
    </row>
    <row r="104" spans="41:43" x14ac:dyDescent="0.25">
      <c r="AO104">
        <v>340.98419189453125</v>
      </c>
      <c r="AP104">
        <v>326.6973876953125</v>
      </c>
      <c r="AQ104">
        <v>667.68157958984375</v>
      </c>
    </row>
    <row r="105" spans="41:43" x14ac:dyDescent="0.25">
      <c r="AO105">
        <v>340.5972900390625</v>
      </c>
      <c r="AP105">
        <v>326.18179321289062</v>
      </c>
      <c r="AQ105">
        <v>666.77908325195312</v>
      </c>
    </row>
    <row r="106" spans="41:43" x14ac:dyDescent="0.25">
      <c r="AO106">
        <v>339.13629150390625</v>
      </c>
      <c r="AP106">
        <v>326.75137329101563</v>
      </c>
      <c r="AQ106">
        <v>665.88766479492187</v>
      </c>
    </row>
    <row r="107" spans="41:43" x14ac:dyDescent="0.25">
      <c r="AO107">
        <v>336.959228515625</v>
      </c>
      <c r="AP107">
        <v>326.72933959960937</v>
      </c>
      <c r="AQ107">
        <v>663.68856811523437</v>
      </c>
    </row>
    <row r="108" spans="41:43" x14ac:dyDescent="0.25">
      <c r="AO108">
        <v>337.0369873046875</v>
      </c>
      <c r="AP108">
        <v>328.0069580078125</v>
      </c>
      <c r="AQ108">
        <v>665.0439453125</v>
      </c>
    </row>
    <row r="109" spans="41:43" x14ac:dyDescent="0.25">
      <c r="AO109">
        <v>337.42303466796875</v>
      </c>
      <c r="AP109">
        <v>328.5673828125</v>
      </c>
      <c r="AQ109">
        <v>665.99041748046875</v>
      </c>
    </row>
    <row r="110" spans="41:43" x14ac:dyDescent="0.25">
      <c r="AO110">
        <v>337.20028686523437</v>
      </c>
      <c r="AP110">
        <v>328.66030883789062</v>
      </c>
      <c r="AQ110">
        <v>665.860595703125</v>
      </c>
    </row>
    <row r="111" spans="41:43" x14ac:dyDescent="0.25">
      <c r="AO111">
        <v>336.09671020507812</v>
      </c>
      <c r="AP111">
        <v>325.98846435546875</v>
      </c>
      <c r="AQ111">
        <v>662.08517456054687</v>
      </c>
    </row>
    <row r="112" spans="41:43" x14ac:dyDescent="0.25">
      <c r="AO112">
        <v>337.54684448242187</v>
      </c>
      <c r="AP112">
        <v>329.28619384765625</v>
      </c>
      <c r="AQ112">
        <v>666.83303833007812</v>
      </c>
    </row>
    <row r="113" spans="41:43" x14ac:dyDescent="0.25">
      <c r="AO113">
        <v>337.49551391601562</v>
      </c>
      <c r="AP113">
        <v>327.19552612304688</v>
      </c>
      <c r="AQ113">
        <v>664.6910400390625</v>
      </c>
    </row>
    <row r="114" spans="41:43" x14ac:dyDescent="0.25">
      <c r="AO114">
        <v>339.06124877929687</v>
      </c>
      <c r="AP114">
        <v>328.42498779296875</v>
      </c>
      <c r="AQ114">
        <v>667.48623657226563</v>
      </c>
    </row>
    <row r="115" spans="41:43" x14ac:dyDescent="0.25">
      <c r="AO115">
        <v>339.7735595703125</v>
      </c>
      <c r="AP115">
        <v>324.76181030273437</v>
      </c>
      <c r="AQ115">
        <v>664.53536987304687</v>
      </c>
    </row>
    <row r="116" spans="41:43" x14ac:dyDescent="0.25">
      <c r="AO116">
        <v>339.52609252929687</v>
      </c>
      <c r="AP116">
        <v>323.6885986328125</v>
      </c>
      <c r="AQ116">
        <v>663.21469116210937</v>
      </c>
    </row>
    <row r="117" spans="41:43" x14ac:dyDescent="0.25">
      <c r="AO117">
        <v>340.2801513671875</v>
      </c>
      <c r="AP117">
        <v>324.41195678710937</v>
      </c>
      <c r="AQ117">
        <v>664.69210815429687</v>
      </c>
    </row>
    <row r="118" spans="41:43" x14ac:dyDescent="0.25">
      <c r="AO118">
        <v>340.2249755859375</v>
      </c>
      <c r="AP118">
        <v>324.21795654296875</v>
      </c>
      <c r="AQ118">
        <v>664.44293212890625</v>
      </c>
    </row>
    <row r="119" spans="41:43" x14ac:dyDescent="0.25">
      <c r="AO119">
        <v>341.60641479492187</v>
      </c>
      <c r="AP119">
        <v>326.48123168945312</v>
      </c>
      <c r="AQ119">
        <v>668.087646484375</v>
      </c>
    </row>
    <row r="120" spans="41:43" x14ac:dyDescent="0.25">
      <c r="AO120">
        <v>340.27716064453125</v>
      </c>
      <c r="AP120">
        <v>324.30181884765625</v>
      </c>
      <c r="AQ120">
        <v>664.5789794921875</v>
      </c>
    </row>
    <row r="121" spans="41:43" x14ac:dyDescent="0.25">
      <c r="AO121">
        <v>339.23077392578125</v>
      </c>
      <c r="AP121">
        <v>323.4857177734375</v>
      </c>
      <c r="AQ121">
        <v>662.71649169921875</v>
      </c>
    </row>
    <row r="122" spans="41:43" x14ac:dyDescent="0.25">
      <c r="AO122">
        <v>340.17507934570312</v>
      </c>
      <c r="AP122">
        <v>324.12109375</v>
      </c>
      <c r="AQ122">
        <v>664.29617309570312</v>
      </c>
    </row>
    <row r="123" spans="41:43" x14ac:dyDescent="0.25">
      <c r="AO123">
        <v>341.78192138671875</v>
      </c>
      <c r="AP123">
        <v>325.80178833007812</v>
      </c>
      <c r="AQ123">
        <v>667.58370971679687</v>
      </c>
    </row>
  </sheetData>
  <mergeCells count="15">
    <mergeCell ref="B4:B27"/>
    <mergeCell ref="T4:T27"/>
    <mergeCell ref="B1:K1"/>
    <mergeCell ref="H2:H3"/>
    <mergeCell ref="I2:I3"/>
    <mergeCell ref="L2:L3"/>
    <mergeCell ref="R2:R3"/>
    <mergeCell ref="S2:T2"/>
    <mergeCell ref="AV4:AV27"/>
    <mergeCell ref="AW4:AW27"/>
    <mergeCell ref="AX4:AX27"/>
    <mergeCell ref="AM2:AN2"/>
    <mergeCell ref="AO2:AP2"/>
    <mergeCell ref="AQ2:AR2"/>
    <mergeCell ref="AS2:A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45"/>
  <sheetViews>
    <sheetView windowProtection="1" tabSelected="1" topLeftCell="C21" workbookViewId="0">
      <selection activeCell="Q42" sqref="Q42"/>
    </sheetView>
  </sheetViews>
  <sheetFormatPr defaultRowHeight="15" x14ac:dyDescent="0.25"/>
  <cols>
    <col min="1" max="1" width="9.140625" style="42"/>
    <col min="2" max="2" width="61.5703125" style="42" customWidth="1"/>
    <col min="3" max="3" width="9.140625" style="42"/>
    <col min="4" max="4" width="12.7109375" style="42" customWidth="1"/>
    <col min="5" max="5" width="9.140625" style="42"/>
    <col min="6" max="6" width="5.28515625" style="42" customWidth="1"/>
    <col min="7" max="8" width="9.140625" style="42" hidden="1" customWidth="1"/>
    <col min="9" max="13" width="0" style="42" hidden="1" customWidth="1"/>
    <col min="14" max="14" width="9.140625" style="42" customWidth="1"/>
    <col min="15" max="15" width="9.140625" style="42"/>
    <col min="16" max="16" width="25.28515625" style="42" customWidth="1"/>
    <col min="17" max="17" width="9.140625" style="42"/>
    <col min="18" max="18" width="11.7109375" style="42" customWidth="1"/>
    <col min="19" max="19" width="11.28515625" style="42" customWidth="1"/>
    <col min="20" max="20" width="13.28515625" style="42" customWidth="1"/>
    <col min="21" max="21" width="13.85546875" style="42" customWidth="1"/>
    <col min="22" max="22" width="9.28515625" style="42" customWidth="1"/>
    <col min="23" max="16384" width="9.140625" style="42"/>
  </cols>
  <sheetData>
    <row r="1" spans="1:22" x14ac:dyDescent="0.25">
      <c r="A1" s="87" t="s">
        <v>63</v>
      </c>
      <c r="B1" s="41"/>
    </row>
    <row r="2" spans="1:22" x14ac:dyDescent="0.25">
      <c r="A2" s="87"/>
      <c r="B2" s="41"/>
    </row>
    <row r="3" spans="1:22" x14ac:dyDescent="0.25">
      <c r="A3" s="88"/>
      <c r="B3" s="43"/>
    </row>
    <row r="4" spans="1:22" ht="23.25" x14ac:dyDescent="0.35">
      <c r="A4" s="44" t="s">
        <v>9</v>
      </c>
      <c r="B4" s="44" t="s">
        <v>10</v>
      </c>
      <c r="C4" s="45" t="s">
        <v>11</v>
      </c>
      <c r="D4" s="45" t="s">
        <v>12</v>
      </c>
      <c r="P4" s="93" t="s">
        <v>130</v>
      </c>
      <c r="Q4" s="94"/>
      <c r="R4" s="95"/>
    </row>
    <row r="5" spans="1:22" ht="15.75" x14ac:dyDescent="0.25">
      <c r="A5" s="26">
        <v>1</v>
      </c>
      <c r="B5" s="27" t="s">
        <v>18</v>
      </c>
      <c r="C5" s="28">
        <f>IF('Daily report'!S30&gt;0,('Daily report'!S30),0)</f>
        <v>12.57</v>
      </c>
      <c r="D5" s="29" t="s">
        <v>55</v>
      </c>
      <c r="P5" s="47" t="s">
        <v>10</v>
      </c>
      <c r="Q5" s="47" t="s">
        <v>11</v>
      </c>
      <c r="R5" s="47" t="s">
        <v>12</v>
      </c>
    </row>
    <row r="6" spans="1:22" ht="15.75" x14ac:dyDescent="0.25">
      <c r="A6" s="26">
        <v>2</v>
      </c>
      <c r="B6" s="27" t="s">
        <v>19</v>
      </c>
      <c r="C6" s="30">
        <f>IF('Daily report'!AV30&gt;0,'Daily report'!AV30,0)</f>
        <v>8.125</v>
      </c>
      <c r="D6" s="31" t="s">
        <v>60</v>
      </c>
      <c r="P6" s="49" t="s">
        <v>70</v>
      </c>
      <c r="Q6" s="40">
        <v>0.23</v>
      </c>
      <c r="R6" s="40" t="s">
        <v>131</v>
      </c>
    </row>
    <row r="7" spans="1:22" ht="15.75" x14ac:dyDescent="0.25">
      <c r="A7" s="26">
        <v>3</v>
      </c>
      <c r="B7" s="27" t="s">
        <v>67</v>
      </c>
      <c r="C7" s="30">
        <f>IF('Daily report'!AW30&gt;0,'Daily report'!AW30,0)</f>
        <v>0</v>
      </c>
      <c r="D7" s="31"/>
      <c r="P7" s="49" t="s">
        <v>71</v>
      </c>
      <c r="Q7" s="40">
        <v>0.45</v>
      </c>
      <c r="R7" s="40" t="s">
        <v>131</v>
      </c>
    </row>
    <row r="8" spans="1:22" ht="15.75" x14ac:dyDescent="0.25">
      <c r="A8" s="46"/>
      <c r="B8" s="3" t="s">
        <v>68</v>
      </c>
      <c r="C8" s="40"/>
      <c r="D8" s="48"/>
      <c r="P8" s="24" t="s">
        <v>36</v>
      </c>
      <c r="Q8" s="40">
        <v>2.0400000000000001E-2</v>
      </c>
      <c r="R8" s="40" t="s">
        <v>59</v>
      </c>
    </row>
    <row r="9" spans="1:22" ht="15.75" x14ac:dyDescent="0.25">
      <c r="A9" s="26">
        <v>4</v>
      </c>
      <c r="B9" s="27" t="s">
        <v>20</v>
      </c>
      <c r="C9" s="30">
        <f>IF('Daily report'!AX30&gt;0,'Daily report'!AX30,0)</f>
        <v>0</v>
      </c>
      <c r="D9" s="31"/>
      <c r="P9" s="49" t="s">
        <v>72</v>
      </c>
      <c r="Q9" s="50">
        <v>1.5</v>
      </c>
      <c r="R9" s="40" t="s">
        <v>54</v>
      </c>
    </row>
    <row r="10" spans="1:22" ht="15.75" x14ac:dyDescent="0.25">
      <c r="A10" s="26"/>
      <c r="B10" s="32" t="s">
        <v>69</v>
      </c>
      <c r="C10" s="30">
        <f>(C5+C6+C7+C8+C9)</f>
        <v>20.695</v>
      </c>
      <c r="D10" s="31"/>
    </row>
    <row r="11" spans="1:22" ht="15.75" customHeight="1" x14ac:dyDescent="0.25">
      <c r="A11" s="26">
        <v>8</v>
      </c>
      <c r="B11" s="32" t="s">
        <v>21</v>
      </c>
      <c r="C11" s="30">
        <f>(C5*Q25)+(C6*R25)+(C7*S25)+(C8*T25)+(C9*U25)</f>
        <v>36875.776131250001</v>
      </c>
      <c r="D11" s="33" t="s">
        <v>61</v>
      </c>
    </row>
    <row r="12" spans="1:22" ht="15.75" x14ac:dyDescent="0.25">
      <c r="A12" s="26">
        <v>9</v>
      </c>
      <c r="B12" s="34" t="s">
        <v>24</v>
      </c>
      <c r="C12" s="30">
        <f>IF('Daily report'!Z30&gt;0,'Daily report'!Z30,0)</f>
        <v>192.37767283121744</v>
      </c>
      <c r="D12" s="33" t="s">
        <v>57</v>
      </c>
    </row>
    <row r="13" spans="1:22" ht="15.75" x14ac:dyDescent="0.25">
      <c r="A13" s="46">
        <v>10</v>
      </c>
      <c r="B13" s="3" t="s">
        <v>25</v>
      </c>
      <c r="C13" s="40">
        <v>31</v>
      </c>
      <c r="D13" s="2" t="s">
        <v>57</v>
      </c>
    </row>
    <row r="14" spans="1:22" ht="21" customHeight="1" x14ac:dyDescent="0.25">
      <c r="A14" s="26">
        <v>11</v>
      </c>
      <c r="B14" s="34" t="s">
        <v>27</v>
      </c>
      <c r="C14" s="30">
        <f>IF(V27&gt;0,V27,"Enter fuel ultimate analysis")</f>
        <v>2.5319683070866139</v>
      </c>
      <c r="D14" s="30" t="s">
        <v>58</v>
      </c>
      <c r="P14" s="96" t="s">
        <v>42</v>
      </c>
      <c r="Q14" s="97"/>
      <c r="R14" s="97"/>
      <c r="S14" s="97"/>
      <c r="T14" s="97"/>
      <c r="U14" s="97"/>
      <c r="V14" s="98"/>
    </row>
    <row r="15" spans="1:22" ht="15.75" x14ac:dyDescent="0.25">
      <c r="A15" s="26">
        <v>12</v>
      </c>
      <c r="B15" s="34" t="s">
        <v>28</v>
      </c>
      <c r="C15" s="30">
        <f>IF('Daily report'!AA30&gt;0,'Daily report'!AA30,0)</f>
        <v>6.0429547826449079</v>
      </c>
      <c r="D15" s="30" t="s">
        <v>54</v>
      </c>
      <c r="P15" s="99"/>
      <c r="Q15" s="100"/>
      <c r="R15" s="100"/>
      <c r="S15" s="100"/>
      <c r="T15" s="100"/>
      <c r="U15" s="100"/>
      <c r="V15" s="101"/>
    </row>
    <row r="16" spans="1:22" ht="15.75" x14ac:dyDescent="0.25">
      <c r="A16" s="26">
        <v>13</v>
      </c>
      <c r="B16" s="34" t="s">
        <v>29</v>
      </c>
      <c r="C16" s="30">
        <f>(C15/(21-C15))*(100)</f>
        <v>40.402062672332455</v>
      </c>
      <c r="D16" s="30" t="s">
        <v>54</v>
      </c>
      <c r="P16" s="40" t="s">
        <v>3</v>
      </c>
      <c r="Q16" s="40" t="s">
        <v>2</v>
      </c>
      <c r="R16" s="40" t="s">
        <v>1</v>
      </c>
      <c r="S16" s="40" t="s">
        <v>13</v>
      </c>
      <c r="T16" s="40" t="s">
        <v>64</v>
      </c>
      <c r="U16" s="40" t="s">
        <v>0</v>
      </c>
      <c r="V16" s="51" t="s">
        <v>65</v>
      </c>
    </row>
    <row r="17" spans="1:22" ht="15.75" x14ac:dyDescent="0.25">
      <c r="A17" s="26">
        <v>14</v>
      </c>
      <c r="B17" s="34" t="s">
        <v>30</v>
      </c>
      <c r="C17" s="30">
        <f>((1+(C16/100))*C14)</f>
        <v>3.5549357293593431</v>
      </c>
      <c r="D17" s="30" t="s">
        <v>58</v>
      </c>
      <c r="P17" s="52" t="s">
        <v>4</v>
      </c>
      <c r="Q17" s="40">
        <v>19.2</v>
      </c>
      <c r="R17" s="40">
        <v>23.5</v>
      </c>
      <c r="S17" s="40">
        <v>40.58</v>
      </c>
      <c r="T17" s="40">
        <v>0</v>
      </c>
      <c r="U17" s="40">
        <v>36.700000000000003</v>
      </c>
      <c r="V17" s="30">
        <f>((Q17*Q23)+(R17*R23)+(S17*S23)+(T17*T23)+(U17*U23))/(Q23+R23+S23+T23+U23)</f>
        <v>20.89291338582677</v>
      </c>
    </row>
    <row r="18" spans="1:22" ht="15.75" x14ac:dyDescent="0.25">
      <c r="A18" s="26">
        <v>15</v>
      </c>
      <c r="B18" s="34" t="s">
        <v>31</v>
      </c>
      <c r="C18" s="30">
        <f>(((V17*44)/1200)+((V20*64)/3200)+(V21/100)+((C15*23)/100)+(C17*0.77))</f>
        <v>4.9238559646333959</v>
      </c>
      <c r="D18" s="30" t="s">
        <v>58</v>
      </c>
      <c r="P18" s="52" t="s">
        <v>5</v>
      </c>
      <c r="Q18" s="40">
        <v>2.1</v>
      </c>
      <c r="R18" s="40">
        <v>3.25</v>
      </c>
      <c r="S18" s="40">
        <v>1.0900000000000001</v>
      </c>
      <c r="T18" s="40">
        <v>0</v>
      </c>
      <c r="U18" s="40">
        <v>3</v>
      </c>
      <c r="V18" s="30">
        <f>((Q18*Q23)+(R18*R23)+(S18*S23)+(T18*T23)+(U18*U23))/(Q23+R23+S23+T23+U23)</f>
        <v>2.5527559055118112</v>
      </c>
    </row>
    <row r="19" spans="1:22" ht="15.75" x14ac:dyDescent="0.25">
      <c r="A19" s="46">
        <v>17</v>
      </c>
      <c r="B19" s="3" t="s">
        <v>38</v>
      </c>
      <c r="C19" s="40">
        <v>0</v>
      </c>
      <c r="D19" s="40" t="s">
        <v>54</v>
      </c>
      <c r="P19" s="52" t="s">
        <v>6</v>
      </c>
      <c r="Q19" s="40">
        <v>16.5</v>
      </c>
      <c r="R19" s="40">
        <v>21.75</v>
      </c>
      <c r="S19" s="40">
        <v>3.5</v>
      </c>
      <c r="T19" s="40">
        <v>0</v>
      </c>
      <c r="U19" s="40">
        <v>31.2</v>
      </c>
      <c r="V19" s="30">
        <f>((Q19*Q23)+(R19*R23)+(S19*S23)+(T19*T23)+(U19*U23))/(Q23+R23+T23+S23+U23)</f>
        <v>18.566929133858267</v>
      </c>
    </row>
    <row r="20" spans="1:22" ht="15.75" x14ac:dyDescent="0.25">
      <c r="A20" s="46">
        <v>18</v>
      </c>
      <c r="B20" s="3" t="s">
        <v>39</v>
      </c>
      <c r="C20" s="40">
        <v>0</v>
      </c>
      <c r="D20" s="40" t="s">
        <v>54</v>
      </c>
      <c r="P20" s="52" t="s">
        <v>7</v>
      </c>
      <c r="Q20" s="40">
        <v>1.05</v>
      </c>
      <c r="R20" s="40">
        <v>0</v>
      </c>
      <c r="S20" s="40">
        <v>0.5</v>
      </c>
      <c r="T20" s="40">
        <v>0</v>
      </c>
      <c r="U20" s="40">
        <v>0.2</v>
      </c>
      <c r="V20" s="30">
        <f>((Q20*Q23)+(R20*R23)+(S20*S23)+(T20*T23)+(U20*U23))/(Q23+R23+T23+S23+U23)</f>
        <v>0.63661417322834657</v>
      </c>
    </row>
    <row r="21" spans="1:22" ht="15.75" x14ac:dyDescent="0.25">
      <c r="A21" s="46">
        <v>19</v>
      </c>
      <c r="B21" s="3" t="s">
        <v>43</v>
      </c>
      <c r="C21" s="40">
        <v>20</v>
      </c>
      <c r="D21" s="40" t="s">
        <v>60</v>
      </c>
      <c r="P21" s="52" t="s">
        <v>26</v>
      </c>
      <c r="Q21" s="40">
        <v>1.85</v>
      </c>
      <c r="R21" s="40">
        <v>1.69</v>
      </c>
      <c r="S21" s="40">
        <v>0.6</v>
      </c>
      <c r="T21" s="40">
        <v>0</v>
      </c>
      <c r="U21" s="40">
        <v>0.9</v>
      </c>
      <c r="V21" s="30">
        <f>((Q21*Q23)+(R21*R23)+(S21*S23)+(T21*T23)+(U21*U23))/(Q23+R23+T23+S23+U23)</f>
        <v>1.7870078740157478</v>
      </c>
    </row>
    <row r="22" spans="1:22" ht="15.75" x14ac:dyDescent="0.25">
      <c r="A22" s="46">
        <v>20</v>
      </c>
      <c r="B22" s="3" t="s">
        <v>44</v>
      </c>
      <c r="C22" s="40">
        <v>5</v>
      </c>
      <c r="D22" s="40" t="s">
        <v>54</v>
      </c>
      <c r="P22" s="52" t="s">
        <v>34</v>
      </c>
      <c r="Q22" s="40">
        <v>40</v>
      </c>
      <c r="R22" s="40">
        <v>50</v>
      </c>
      <c r="S22" s="40">
        <v>12</v>
      </c>
      <c r="T22" s="40">
        <v>0</v>
      </c>
      <c r="U22" s="40">
        <v>10</v>
      </c>
      <c r="V22" s="30">
        <f>((Q22*Q23)+(R22*R23)+(S22*S23)+(T22*T23)+(U22*U23))/(Q23+R23+T23+S23+U23)</f>
        <v>43.937007874015748</v>
      </c>
    </row>
    <row r="23" spans="1:22" ht="15.75" x14ac:dyDescent="0.25">
      <c r="A23" s="46">
        <v>21</v>
      </c>
      <c r="B23" s="3" t="s">
        <v>45</v>
      </c>
      <c r="C23" s="40">
        <v>2</v>
      </c>
      <c r="D23" s="40" t="s">
        <v>60</v>
      </c>
      <c r="P23" s="52" t="s">
        <v>66</v>
      </c>
      <c r="Q23" s="40">
        <v>1.54</v>
      </c>
      <c r="R23" s="40">
        <v>1</v>
      </c>
      <c r="S23" s="40">
        <v>0</v>
      </c>
      <c r="T23" s="40">
        <v>0</v>
      </c>
      <c r="U23" s="40">
        <v>0</v>
      </c>
      <c r="V23" s="30"/>
    </row>
    <row r="24" spans="1:22" ht="15.75" x14ac:dyDescent="0.25">
      <c r="A24" s="46">
        <v>22</v>
      </c>
      <c r="B24" s="3" t="s">
        <v>46</v>
      </c>
      <c r="C24" s="40">
        <v>15</v>
      </c>
      <c r="D24" s="40" t="s">
        <v>54</v>
      </c>
    </row>
    <row r="25" spans="1:22" ht="15.75" x14ac:dyDescent="0.25">
      <c r="A25" s="26">
        <v>23</v>
      </c>
      <c r="B25" s="35" t="s">
        <v>32</v>
      </c>
      <c r="C25" s="30">
        <f>((C18*Q6*(C12-C13))/V25)*100</f>
        <v>10.253429027832301</v>
      </c>
      <c r="D25" s="30" t="s">
        <v>54</v>
      </c>
      <c r="P25" s="30" t="s">
        <v>8</v>
      </c>
      <c r="Q25" s="30">
        <f>(((8080*Q17)+(34500*(Q18-(Q19/8)))+(2240*Q20))*(1/100))</f>
        <v>1587.8175000000001</v>
      </c>
      <c r="R25" s="30">
        <f t="shared" ref="R25:V25" si="0">(((8080*R17)+(34500*(R18-(R19/8)))+(2240*R20))*(1/100))</f>
        <v>2082.0812500000002</v>
      </c>
      <c r="S25" s="30">
        <f t="shared" si="0"/>
        <v>3515.1764999999996</v>
      </c>
      <c r="T25" s="30">
        <f t="shared" si="0"/>
        <v>0</v>
      </c>
      <c r="U25" s="30">
        <f t="shared" si="0"/>
        <v>2659.34</v>
      </c>
      <c r="V25" s="30">
        <f t="shared" si="0"/>
        <v>1782.4095275590553</v>
      </c>
    </row>
    <row r="26" spans="1:22" ht="15.75" x14ac:dyDescent="0.25">
      <c r="A26" s="26">
        <v>24</v>
      </c>
      <c r="B26" s="35" t="s">
        <v>33</v>
      </c>
      <c r="C26" s="30">
        <f>((9*(V18/100)*(584+(Q7*(C12-C13))))*(100/V25))</f>
        <v>8.4636633309219729</v>
      </c>
      <c r="D26" s="30" t="s">
        <v>54</v>
      </c>
      <c r="P26" s="25"/>
      <c r="Q26" s="25"/>
      <c r="R26" s="25"/>
      <c r="S26" s="25"/>
      <c r="T26" s="25"/>
      <c r="U26" s="25"/>
      <c r="V26" s="25"/>
    </row>
    <row r="27" spans="1:22" ht="15.75" x14ac:dyDescent="0.25">
      <c r="A27" s="26">
        <v>25</v>
      </c>
      <c r="B27" s="35" t="s">
        <v>35</v>
      </c>
      <c r="C27" s="30">
        <f>((V22/100)*(584+(Q7*(C12-C13)))*(100/V25))</f>
        <v>16.185907665550964</v>
      </c>
      <c r="D27" s="30" t="s">
        <v>54</v>
      </c>
      <c r="P27" s="36" t="s">
        <v>132</v>
      </c>
      <c r="Q27" s="30">
        <f>((11.6*Q17)+(34.8*(Q18-(Q19/8)))+(4.35*Q20))/(100)</f>
        <v>2.2859250000000002</v>
      </c>
      <c r="R27" s="30">
        <f t="shared" ref="R27:V27" si="1">((11.6*R17)+(34.8*(R18-(R19/8)))+(4.35*R20))/(100)</f>
        <v>2.9108749999999999</v>
      </c>
      <c r="S27" s="30">
        <f>((11.6*S17)+(34.8*(S18-(S19/8)))+(4.35*S20))/(100)</f>
        <v>4.9560999999999993</v>
      </c>
      <c r="T27" s="30">
        <f t="shared" si="1"/>
        <v>0</v>
      </c>
      <c r="U27" s="30">
        <f t="shared" si="1"/>
        <v>3.9527000000000005</v>
      </c>
      <c r="V27" s="30">
        <f t="shared" si="1"/>
        <v>2.5319683070866139</v>
      </c>
    </row>
    <row r="28" spans="1:22" ht="15.75" x14ac:dyDescent="0.25">
      <c r="A28" s="26">
        <v>26</v>
      </c>
      <c r="B28" s="35" t="s">
        <v>37</v>
      </c>
      <c r="C28" s="30">
        <f>IF(AND(C18&gt;0,Q8&gt;0,Q7&gt;0,C12&gt;0,C13&gt;0,V25&gt;0),((C18*Q8*Q7*(C12-C13))*(100/V25)),0)</f>
        <v>0.4092455585891327</v>
      </c>
      <c r="D28" s="30" t="s">
        <v>54</v>
      </c>
    </row>
    <row r="29" spans="1:22" ht="15.75" x14ac:dyDescent="0.25">
      <c r="A29" s="26">
        <v>27</v>
      </c>
      <c r="B29" s="35" t="s">
        <v>40</v>
      </c>
      <c r="C29" s="30">
        <f>IF(AND(C19&gt;0,C20&gt;0),(((C19*(V17/100))/(C19+C20))*(5744/V25)*100),0)</f>
        <v>0</v>
      </c>
      <c r="D29" s="30" t="s">
        <v>54</v>
      </c>
    </row>
    <row r="30" spans="1:22" ht="15.75" x14ac:dyDescent="0.25">
      <c r="A30" s="26">
        <v>28</v>
      </c>
      <c r="B30" s="35" t="s">
        <v>41</v>
      </c>
      <c r="C30" s="30">
        <f>Q9</f>
        <v>1.5</v>
      </c>
      <c r="D30" s="30" t="s">
        <v>54</v>
      </c>
    </row>
    <row r="31" spans="1:22" ht="15.75" x14ac:dyDescent="0.25">
      <c r="A31" s="26">
        <v>29</v>
      </c>
      <c r="B31" s="35" t="s">
        <v>47</v>
      </c>
      <c r="C31" s="30">
        <f>(((C22/100)*C21*8080)/V25)</f>
        <v>4.5331894130218577</v>
      </c>
      <c r="D31" s="30" t="s">
        <v>54</v>
      </c>
    </row>
    <row r="32" spans="1:22" ht="15.75" x14ac:dyDescent="0.25">
      <c r="A32" s="26">
        <v>30</v>
      </c>
      <c r="B32" s="35" t="s">
        <v>48</v>
      </c>
      <c r="C32" s="30">
        <f>(((C24/100)*C23*8080)/V25)</f>
        <v>1.3599568239065571</v>
      </c>
      <c r="D32" s="30" t="s">
        <v>54</v>
      </c>
    </row>
    <row r="33" spans="1:24" ht="16.5" thickBot="1" x14ac:dyDescent="0.3">
      <c r="A33" s="26">
        <v>31</v>
      </c>
      <c r="B33" s="35" t="s">
        <v>49</v>
      </c>
      <c r="C33" s="30">
        <f>SUM(C25,C26,C27,C28,C29,C30,C31,C32)</f>
        <v>42.705391819822786</v>
      </c>
      <c r="D33" s="30" t="s">
        <v>54</v>
      </c>
    </row>
    <row r="34" spans="1:24" ht="15.75" x14ac:dyDescent="0.25">
      <c r="A34" s="26">
        <v>32</v>
      </c>
      <c r="B34" s="37" t="s">
        <v>50</v>
      </c>
      <c r="C34" s="38">
        <f>100-(C33)</f>
        <v>57.294608180177214</v>
      </c>
      <c r="D34" s="38" t="s">
        <v>54</v>
      </c>
      <c r="P34" s="85" t="s">
        <v>53</v>
      </c>
      <c r="Q34" s="90">
        <f>C34</f>
        <v>57.294608180177214</v>
      </c>
      <c r="R34" s="82" t="s">
        <v>54</v>
      </c>
    </row>
    <row r="35" spans="1:24" x14ac:dyDescent="0.25">
      <c r="A35" s="53"/>
      <c r="P35" s="86"/>
      <c r="Q35" s="91"/>
      <c r="R35" s="83"/>
      <c r="U35" s="102" t="s">
        <v>135</v>
      </c>
      <c r="V35" s="102"/>
      <c r="W35" s="102"/>
      <c r="X35" s="102"/>
    </row>
    <row r="36" spans="1:24" x14ac:dyDescent="0.25">
      <c r="A36" s="53"/>
      <c r="P36" s="89" t="s">
        <v>52</v>
      </c>
      <c r="Q36" s="92">
        <f>C45</f>
        <v>54.83272981771281</v>
      </c>
      <c r="R36" s="84" t="s">
        <v>54</v>
      </c>
      <c r="U36" s="102"/>
      <c r="V36" s="102"/>
      <c r="W36" s="102"/>
      <c r="X36" s="102"/>
    </row>
    <row r="37" spans="1:24" x14ac:dyDescent="0.25">
      <c r="A37" s="53"/>
      <c r="P37" s="86"/>
      <c r="Q37" s="92"/>
      <c r="R37" s="84"/>
      <c r="U37" s="102"/>
      <c r="V37" s="102"/>
      <c r="W37" s="102"/>
      <c r="X37" s="102"/>
    </row>
    <row r="38" spans="1:24" x14ac:dyDescent="0.25">
      <c r="A38" s="53"/>
      <c r="P38" s="54"/>
      <c r="Q38" s="55"/>
      <c r="R38" s="56"/>
    </row>
    <row r="39" spans="1:24" ht="15.75" x14ac:dyDescent="0.25">
      <c r="A39" s="26">
        <v>33</v>
      </c>
      <c r="B39" s="32" t="s">
        <v>14</v>
      </c>
      <c r="C39" s="30">
        <f>IF('Daily report'!D30&gt;0,'Daily report'!D30,0)</f>
        <v>32.918184280395508</v>
      </c>
      <c r="D39" s="30" t="s">
        <v>55</v>
      </c>
      <c r="P39" s="54"/>
      <c r="Q39" s="55"/>
      <c r="R39" s="56"/>
      <c r="U39" s="81" t="s">
        <v>136</v>
      </c>
      <c r="V39" s="81"/>
      <c r="W39" s="81"/>
      <c r="X39" s="81"/>
    </row>
    <row r="40" spans="1:24" ht="15.75" x14ac:dyDescent="0.25">
      <c r="A40" s="26">
        <v>34</v>
      </c>
      <c r="B40" s="32" t="s">
        <v>15</v>
      </c>
      <c r="C40" s="30">
        <f>IF('Daily report'!F30&gt;0,'Daily report'!F30,0)</f>
        <v>142.80117607116699</v>
      </c>
      <c r="D40" s="33" t="s">
        <v>57</v>
      </c>
      <c r="P40" s="57" t="s">
        <v>133</v>
      </c>
      <c r="Q40" s="58">
        <f>Q34-Q36</f>
        <v>2.4618783624644038</v>
      </c>
      <c r="R40" s="59" t="s">
        <v>54</v>
      </c>
      <c r="U40" s="81"/>
      <c r="V40" s="81"/>
      <c r="W40" s="81"/>
      <c r="X40" s="81"/>
    </row>
    <row r="41" spans="1:24" ht="15.75" x14ac:dyDescent="0.25">
      <c r="A41" s="46">
        <v>35</v>
      </c>
      <c r="B41" s="3" t="s">
        <v>22</v>
      </c>
      <c r="C41" s="40">
        <v>151</v>
      </c>
      <c r="D41" s="2" t="s">
        <v>56</v>
      </c>
      <c r="P41" s="60"/>
      <c r="Q41" s="61"/>
      <c r="R41" s="59"/>
    </row>
    <row r="42" spans="1:24" ht="30" customHeight="1" thickBot="1" x14ac:dyDescent="0.3">
      <c r="A42" s="26">
        <v>36</v>
      </c>
      <c r="B42" s="32" t="s">
        <v>16</v>
      </c>
      <c r="C42" s="30">
        <f>IF('Daily report'!I30&gt;0,'Daily report'!I30,0)</f>
        <v>399.31312942504883</v>
      </c>
      <c r="D42" s="33" t="s">
        <v>57</v>
      </c>
      <c r="P42" s="62" t="s">
        <v>134</v>
      </c>
      <c r="Q42" s="63">
        <f>(C6/Q34)*Q40</f>
        <v>0.34912118836941158</v>
      </c>
      <c r="R42" s="64" t="s">
        <v>60</v>
      </c>
    </row>
    <row r="43" spans="1:24" ht="15.75" x14ac:dyDescent="0.25">
      <c r="A43" s="26">
        <v>37</v>
      </c>
      <c r="B43" s="32" t="s">
        <v>17</v>
      </c>
      <c r="C43" s="30">
        <f>IF('Daily report'!H30&gt;0,'Daily report'!H30,0)</f>
        <v>43.992398103078209</v>
      </c>
      <c r="D43" s="30" t="s">
        <v>62</v>
      </c>
    </row>
    <row r="44" spans="1:24" ht="15.75" x14ac:dyDescent="0.25">
      <c r="A44" s="46">
        <v>38</v>
      </c>
      <c r="B44" s="3" t="s">
        <v>23</v>
      </c>
      <c r="C44" s="40">
        <v>765.25</v>
      </c>
      <c r="D44" s="2" t="s">
        <v>56</v>
      </c>
    </row>
    <row r="45" spans="1:24" ht="15.75" x14ac:dyDescent="0.25">
      <c r="A45" s="39">
        <v>39</v>
      </c>
      <c r="B45" s="37" t="s">
        <v>51</v>
      </c>
      <c r="C45" s="38">
        <f>((C39*(C44-C41))/(C11))*100</f>
        <v>54.83272981771281</v>
      </c>
      <c r="D45" s="38"/>
    </row>
  </sheetData>
  <sheetProtection password="95CF" sheet="1" formatCells="0" formatColumns="0" formatRows="0" insertColumns="0" insertRows="0" insertHyperlinks="0" deleteColumns="0" deleteRows="0" sort="0" autoFilter="0" pivotTables="0"/>
  <mergeCells count="11">
    <mergeCell ref="U39:X40"/>
    <mergeCell ref="R34:R35"/>
    <mergeCell ref="R36:R37"/>
    <mergeCell ref="P34:P35"/>
    <mergeCell ref="A1:A3"/>
    <mergeCell ref="P36:P37"/>
    <mergeCell ref="Q34:Q35"/>
    <mergeCell ref="Q36:Q37"/>
    <mergeCell ref="P4:R4"/>
    <mergeCell ref="P14:V15"/>
    <mergeCell ref="U35:X37"/>
  </mergeCells>
  <conditionalFormatting sqref="Q40">
    <cfRule type="colorScale" priority="1">
      <colorScale>
        <cfvo type="num" val="0"/>
        <cfvo type="num" val="5"/>
        <color theme="6"/>
        <color rgb="FFFF0000"/>
      </colorScale>
    </cfRule>
  </conditionalFormatting>
  <hyperlinks>
    <hyperlink ref="U39:X40" r:id="rId1" display="https://www.linkedin.com/in/awake-chaudhary-741006146/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Efficiency calculator</vt:lpstr>
      <vt:lpstr>Sheet3</vt:lpstr>
    </vt:vector>
  </TitlesOfParts>
  <Company>by 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2020-06-26T05:09:59Z</dcterms:created>
  <dcterms:modified xsi:type="dcterms:W3CDTF">2022-10-09T14:38:10Z</dcterms:modified>
</cp:coreProperties>
</file>